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2.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C:\Users\StewStremel\Downloads\"/>
    </mc:Choice>
  </mc:AlternateContent>
  <xr:revisionPtr revIDLastSave="0" documentId="13_ncr:1_{584E2BCA-72B0-4101-9158-DDAA188974BA}" xr6:coauthVersionLast="47" xr6:coauthVersionMax="47" xr10:uidLastSave="{00000000-0000-0000-0000-000000000000}"/>
  <bookViews>
    <workbookView xWindow="28455" yWindow="-16530" windowWidth="29040" windowHeight="15840" tabRatio="740" activeTab="4" xr2:uid="{00000000-000D-0000-FFFF-FFFF00000000}"/>
  </bookViews>
  <sheets>
    <sheet name="Readme" sheetId="1" r:id="rId1"/>
    <sheet name="Scoring Guide Hiearchy" sheetId="2" r:id="rId2"/>
    <sheet name="Priorities" sheetId="9" r:id="rId3"/>
    <sheet name="Requirements" sheetId="7" r:id="rId4"/>
    <sheet name="Scoring Results" sheetId="14" r:id="rId5"/>
    <sheet name="Lookups" sheetId="8" r:id="rId6"/>
  </sheets>
  <definedNames>
    <definedName name="_xlcn.WorksheetConnection_GFPVANScoringGuide.xlsxReqs1" hidden="1">Reqs[]</definedName>
  </definedNames>
  <calcPr calcId="191028" calcOnSave="0"/>
  <pivotCaches>
    <pivotCache cacheId="14" r:id="rId7"/>
    <pivotCache cacheId="20" r:id="rId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eqs" name="Reqs" connection="WorksheetConnection_GFPVAN Scoring Guide.xlsx!Reqs"/>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0" i="7" l="1"/>
  <c r="G281" i="7"/>
  <c r="I280" i="7"/>
  <c r="I281" i="7"/>
  <c r="L280" i="7"/>
  <c r="L281" i="7"/>
  <c r="O280" i="7"/>
  <c r="O281" i="7"/>
  <c r="R280" i="7"/>
  <c r="R281" i="7"/>
  <c r="G282" i="7"/>
  <c r="G279" i="7"/>
  <c r="O279" i="7" s="1"/>
  <c r="G272" i="7"/>
  <c r="G273" i="7"/>
  <c r="G264" i="7"/>
  <c r="G208" i="7"/>
  <c r="G190" i="7"/>
  <c r="G248" i="7"/>
  <c r="G41" i="7"/>
  <c r="G42" i="7"/>
  <c r="G43" i="7"/>
  <c r="G44" i="7"/>
  <c r="G45" i="7"/>
  <c r="G39" i="7"/>
  <c r="G40" i="7"/>
  <c r="G69" i="7"/>
  <c r="G70" i="7"/>
  <c r="G71" i="7"/>
  <c r="G59" i="7"/>
  <c r="G60" i="7"/>
  <c r="G134" i="7"/>
  <c r="D55" i="14"/>
  <c r="H50" i="14"/>
  <c r="H49" i="14"/>
  <c r="H48" i="14"/>
  <c r="G50" i="14"/>
  <c r="G49" i="14"/>
  <c r="G48" i="14"/>
  <c r="F50" i="14"/>
  <c r="F49" i="14"/>
  <c r="F48" i="14"/>
  <c r="H54" i="14"/>
  <c r="G54" i="14"/>
  <c r="F54" i="14"/>
  <c r="H53" i="14"/>
  <c r="G53" i="14"/>
  <c r="F53" i="14"/>
  <c r="H41" i="14"/>
  <c r="G41" i="14"/>
  <c r="F41" i="14"/>
  <c r="G52" i="14"/>
  <c r="F51" i="14"/>
  <c r="F47" i="14"/>
  <c r="F45" i="14"/>
  <c r="G44" i="14"/>
  <c r="F43" i="14"/>
  <c r="F40" i="14"/>
  <c r="G39" i="14"/>
  <c r="H52" i="14"/>
  <c r="G51" i="14"/>
  <c r="G47" i="14"/>
  <c r="H42" i="14"/>
  <c r="H45" i="14"/>
  <c r="H44" i="14"/>
  <c r="H40" i="14"/>
  <c r="H39" i="14"/>
  <c r="H51" i="14"/>
  <c r="H47" i="14"/>
  <c r="G42" i="14"/>
  <c r="G45" i="14"/>
  <c r="H43" i="14"/>
  <c r="G40" i="14"/>
  <c r="F52" i="14"/>
  <c r="F42" i="14"/>
  <c r="F44" i="14"/>
  <c r="G43" i="14"/>
  <c r="F39" i="14"/>
  <c r="O134" i="7" l="1"/>
  <c r="L134" i="7"/>
  <c r="I134" i="7"/>
  <c r="R134" i="7"/>
  <c r="R45" i="7"/>
  <c r="O45" i="7"/>
  <c r="I45" i="7"/>
  <c r="L45" i="7"/>
  <c r="L282" i="7"/>
  <c r="I282" i="7"/>
  <c r="R282" i="7"/>
  <c r="O282" i="7"/>
  <c r="I70" i="7"/>
  <c r="R70" i="7"/>
  <c r="O70" i="7"/>
  <c r="L70" i="7"/>
  <c r="L41" i="7"/>
  <c r="R41" i="7"/>
  <c r="O41" i="7"/>
  <c r="I41" i="7"/>
  <c r="R264" i="7"/>
  <c r="L264" i="7"/>
  <c r="I264" i="7"/>
  <c r="O264" i="7"/>
  <c r="R44" i="7"/>
  <c r="I44" i="7"/>
  <c r="L44" i="7"/>
  <c r="O44" i="7"/>
  <c r="I69" i="7"/>
  <c r="O69" i="7"/>
  <c r="L69" i="7"/>
  <c r="R69" i="7"/>
  <c r="L273" i="7"/>
  <c r="R273" i="7"/>
  <c r="I273" i="7"/>
  <c r="O273" i="7"/>
  <c r="R59" i="7"/>
  <c r="L59" i="7"/>
  <c r="O59" i="7"/>
  <c r="I59" i="7"/>
  <c r="R40" i="7"/>
  <c r="O40" i="7"/>
  <c r="L40" i="7"/>
  <c r="I40" i="7"/>
  <c r="L43" i="7"/>
  <c r="O43" i="7"/>
  <c r="I43" i="7"/>
  <c r="R43" i="7"/>
  <c r="L190" i="7"/>
  <c r="O190" i="7"/>
  <c r="R190" i="7"/>
  <c r="I190" i="7"/>
  <c r="L272" i="7"/>
  <c r="R272" i="7"/>
  <c r="I272" i="7"/>
  <c r="O272" i="7"/>
  <c r="I60" i="7"/>
  <c r="R60" i="7"/>
  <c r="O60" i="7"/>
  <c r="L60" i="7"/>
  <c r="R248" i="7"/>
  <c r="I248" i="7"/>
  <c r="O248" i="7"/>
  <c r="L248" i="7"/>
  <c r="O71" i="7"/>
  <c r="I71" i="7"/>
  <c r="L71" i="7"/>
  <c r="R71" i="7"/>
  <c r="R39" i="7"/>
  <c r="I39" i="7"/>
  <c r="L39" i="7"/>
  <c r="O39" i="7"/>
  <c r="O42" i="7"/>
  <c r="I42" i="7"/>
  <c r="L42" i="7"/>
  <c r="R42" i="7"/>
  <c r="I208" i="7"/>
  <c r="O208" i="7"/>
  <c r="L208" i="7"/>
  <c r="L279" i="7"/>
  <c r="I279" i="7"/>
  <c r="R279" i="7"/>
  <c r="R208" i="7"/>
  <c r="G277" i="7"/>
  <c r="G271" i="7"/>
  <c r="G227" i="7"/>
  <c r="G228" i="7"/>
  <c r="G229" i="7"/>
  <c r="G230" i="7"/>
  <c r="G231" i="7"/>
  <c r="G232" i="7"/>
  <c r="G233" i="7"/>
  <c r="G234" i="7"/>
  <c r="G235" i="7"/>
  <c r="G236" i="7"/>
  <c r="G237" i="7"/>
  <c r="G238" i="7"/>
  <c r="G239" i="7"/>
  <c r="G240" i="7"/>
  <c r="G241" i="7"/>
  <c r="G242" i="7"/>
  <c r="G243" i="7"/>
  <c r="G244" i="7"/>
  <c r="G245" i="7"/>
  <c r="G246" i="7"/>
  <c r="G247" i="7"/>
  <c r="G249" i="7"/>
  <c r="G250" i="7"/>
  <c r="G251" i="7"/>
  <c r="G252" i="7"/>
  <c r="G253" i="7"/>
  <c r="G254" i="7"/>
  <c r="G255" i="7"/>
  <c r="G256" i="7"/>
  <c r="G257" i="7"/>
  <c r="G258" i="7"/>
  <c r="G173" i="7"/>
  <c r="G174" i="7"/>
  <c r="G175" i="7"/>
  <c r="G176" i="7"/>
  <c r="G177" i="7"/>
  <c r="G178" i="7"/>
  <c r="G179" i="7"/>
  <c r="G180" i="7"/>
  <c r="G181" i="7"/>
  <c r="G182" i="7"/>
  <c r="G183" i="7"/>
  <c r="G184" i="7"/>
  <c r="G185" i="7"/>
  <c r="G186" i="7"/>
  <c r="G187" i="7"/>
  <c r="G188" i="7"/>
  <c r="G189" i="7"/>
  <c r="G191" i="7"/>
  <c r="G192" i="7"/>
  <c r="G193" i="7"/>
  <c r="G194" i="7"/>
  <c r="G195" i="7"/>
  <c r="G196" i="7"/>
  <c r="G197" i="7"/>
  <c r="G198" i="7"/>
  <c r="G199" i="7"/>
  <c r="G200" i="7"/>
  <c r="G201" i="7"/>
  <c r="G202" i="7"/>
  <c r="G203" i="7"/>
  <c r="G204" i="7"/>
  <c r="G205" i="7"/>
  <c r="G206" i="7"/>
  <c r="G207" i="7"/>
  <c r="G209" i="7"/>
  <c r="G210" i="7"/>
  <c r="G211" i="7"/>
  <c r="G212" i="7"/>
  <c r="G213" i="7"/>
  <c r="G214" i="7"/>
  <c r="G215" i="7"/>
  <c r="G216" i="7"/>
  <c r="G217" i="7"/>
  <c r="G218" i="7"/>
  <c r="G219" i="7"/>
  <c r="G220" i="7"/>
  <c r="G221" i="7"/>
  <c r="G222" i="7"/>
  <c r="G223" i="7"/>
  <c r="G224" i="7"/>
  <c r="G225" i="7"/>
  <c r="G151" i="7"/>
  <c r="G152" i="7"/>
  <c r="G153" i="7"/>
  <c r="G154" i="7"/>
  <c r="G155" i="7"/>
  <c r="G156" i="7"/>
  <c r="G157" i="7"/>
  <c r="G158" i="7"/>
  <c r="G159" i="7"/>
  <c r="G160" i="7"/>
  <c r="G161" i="7"/>
  <c r="G162" i="7"/>
  <c r="G163" i="7"/>
  <c r="G164" i="7"/>
  <c r="G165" i="7"/>
  <c r="G166" i="7"/>
  <c r="G167" i="7"/>
  <c r="G168" i="7"/>
  <c r="G169" i="7"/>
  <c r="G170" i="7"/>
  <c r="G171" i="7"/>
  <c r="G172" i="7"/>
  <c r="G226" i="7"/>
  <c r="G259" i="7"/>
  <c r="G260" i="7"/>
  <c r="G261" i="7"/>
  <c r="G120" i="7"/>
  <c r="G121" i="7"/>
  <c r="G122" i="7"/>
  <c r="G123" i="7"/>
  <c r="G124" i="7"/>
  <c r="G125" i="7"/>
  <c r="G126" i="7"/>
  <c r="G127" i="7"/>
  <c r="G128" i="7"/>
  <c r="G129" i="7"/>
  <c r="G130" i="7"/>
  <c r="G131" i="7"/>
  <c r="G132" i="7"/>
  <c r="G133" i="7"/>
  <c r="G135" i="7"/>
  <c r="G136" i="7"/>
  <c r="G137" i="7"/>
  <c r="G138" i="7"/>
  <c r="G139" i="7"/>
  <c r="G140" i="7"/>
  <c r="G141" i="7"/>
  <c r="G142" i="7"/>
  <c r="G143" i="7"/>
  <c r="G144" i="7"/>
  <c r="G145" i="7"/>
  <c r="G146" i="7"/>
  <c r="G147" i="7"/>
  <c r="G148" i="7"/>
  <c r="G93" i="7"/>
  <c r="G94" i="7"/>
  <c r="G95" i="7"/>
  <c r="G96" i="7"/>
  <c r="G97" i="7"/>
  <c r="G98" i="7"/>
  <c r="G99" i="7"/>
  <c r="G100" i="7"/>
  <c r="G101" i="7"/>
  <c r="G102" i="7"/>
  <c r="G103" i="7"/>
  <c r="G104" i="7"/>
  <c r="G105" i="7"/>
  <c r="G106" i="7"/>
  <c r="G107" i="7"/>
  <c r="G108" i="7"/>
  <c r="G109" i="7"/>
  <c r="G110" i="7"/>
  <c r="G111" i="7"/>
  <c r="G112" i="7"/>
  <c r="G113" i="7"/>
  <c r="G48" i="7"/>
  <c r="G49" i="7"/>
  <c r="G50" i="7"/>
  <c r="G51" i="7"/>
  <c r="G52" i="7"/>
  <c r="G53" i="7"/>
  <c r="G54" i="7"/>
  <c r="G55" i="7"/>
  <c r="G56" i="7"/>
  <c r="G57" i="7"/>
  <c r="G29" i="7"/>
  <c r="G30" i="7"/>
  <c r="G31" i="7"/>
  <c r="G32" i="7"/>
  <c r="G33" i="7"/>
  <c r="G34" i="7"/>
  <c r="G35" i="7"/>
  <c r="G36" i="7"/>
  <c r="G37" i="7"/>
  <c r="G26" i="7"/>
  <c r="G27" i="7"/>
  <c r="G25" i="7"/>
  <c r="G2" i="7"/>
  <c r="G3" i="7"/>
  <c r="G4" i="7"/>
  <c r="G5" i="7"/>
  <c r="G6" i="7"/>
  <c r="G7" i="7"/>
  <c r="G8" i="7"/>
  <c r="G9" i="7"/>
  <c r="G10" i="7"/>
  <c r="G11" i="7"/>
  <c r="G12" i="7"/>
  <c r="G13" i="7"/>
  <c r="G14" i="7"/>
  <c r="G15" i="7"/>
  <c r="G16" i="7"/>
  <c r="G17" i="7"/>
  <c r="G18" i="7"/>
  <c r="G19" i="7"/>
  <c r="G20" i="7"/>
  <c r="G21" i="7"/>
  <c r="G22" i="7"/>
  <c r="G23" i="7"/>
  <c r="G24" i="7"/>
  <c r="G28" i="7"/>
  <c r="G38" i="7"/>
  <c r="G46" i="7"/>
  <c r="G47" i="7"/>
  <c r="G58" i="7"/>
  <c r="G61" i="7"/>
  <c r="G62" i="7"/>
  <c r="G63" i="7"/>
  <c r="G64" i="7"/>
  <c r="G65" i="7"/>
  <c r="G66" i="7"/>
  <c r="G67" i="7"/>
  <c r="G68" i="7"/>
  <c r="G72" i="7"/>
  <c r="G73" i="7"/>
  <c r="G74" i="7"/>
  <c r="G75" i="7"/>
  <c r="G76" i="7"/>
  <c r="G77" i="7"/>
  <c r="G78" i="7"/>
  <c r="G79" i="7"/>
  <c r="G80" i="7"/>
  <c r="G81" i="7"/>
  <c r="G82" i="7"/>
  <c r="G83" i="7"/>
  <c r="G84" i="7"/>
  <c r="G85" i="7"/>
  <c r="G86" i="7"/>
  <c r="G87" i="7"/>
  <c r="G88" i="7"/>
  <c r="G89" i="7"/>
  <c r="G90" i="7"/>
  <c r="G91" i="7"/>
  <c r="G92" i="7"/>
  <c r="G114" i="7"/>
  <c r="G115" i="7"/>
  <c r="G116" i="7"/>
  <c r="G117" i="7"/>
  <c r="G118" i="7"/>
  <c r="G119" i="7"/>
  <c r="G149" i="7"/>
  <c r="G150" i="7"/>
  <c r="G262" i="7"/>
  <c r="G263" i="7"/>
  <c r="G265" i="7"/>
  <c r="G266" i="7"/>
  <c r="G267" i="7"/>
  <c r="G268" i="7"/>
  <c r="G269" i="7"/>
  <c r="G270" i="7"/>
  <c r="G274" i="7"/>
  <c r="G275" i="7"/>
  <c r="G276" i="7"/>
  <c r="G278" i="7"/>
  <c r="I265" i="7" l="1"/>
  <c r="R265" i="7"/>
  <c r="L265" i="7"/>
  <c r="O265" i="7"/>
  <c r="I87" i="7"/>
  <c r="L87" i="7"/>
  <c r="R87" i="7"/>
  <c r="O87" i="7"/>
  <c r="I68" i="7"/>
  <c r="R68" i="7"/>
  <c r="L68" i="7"/>
  <c r="O68" i="7"/>
  <c r="I21" i="7"/>
  <c r="R21" i="7"/>
  <c r="O21" i="7"/>
  <c r="L21" i="7"/>
  <c r="I9" i="7"/>
  <c r="R9" i="7"/>
  <c r="O9" i="7"/>
  <c r="L9" i="7"/>
  <c r="L36" i="7"/>
  <c r="I36" i="7"/>
  <c r="R36" i="7"/>
  <c r="O36" i="7"/>
  <c r="L53" i="7"/>
  <c r="O53" i="7"/>
  <c r="R53" i="7"/>
  <c r="I53" i="7"/>
  <c r="L107" i="7"/>
  <c r="O107" i="7"/>
  <c r="I107" i="7"/>
  <c r="R107" i="7"/>
  <c r="O95" i="7"/>
  <c r="R95" i="7"/>
  <c r="I95" i="7"/>
  <c r="L95" i="7"/>
  <c r="O135" i="7"/>
  <c r="L135" i="7"/>
  <c r="R135" i="7"/>
  <c r="I135" i="7"/>
  <c r="R171" i="7"/>
  <c r="L171" i="7"/>
  <c r="I171" i="7"/>
  <c r="O171" i="7"/>
  <c r="R163" i="7"/>
  <c r="O163" i="7"/>
  <c r="L163" i="7"/>
  <c r="I163" i="7"/>
  <c r="R151" i="7"/>
  <c r="I151" i="7"/>
  <c r="L151" i="7"/>
  <c r="O151" i="7"/>
  <c r="R210" i="7"/>
  <c r="I210" i="7"/>
  <c r="O210" i="7"/>
  <c r="L210" i="7"/>
  <c r="L197" i="7"/>
  <c r="I197" i="7"/>
  <c r="R197" i="7"/>
  <c r="O197" i="7"/>
  <c r="I180" i="7"/>
  <c r="R180" i="7"/>
  <c r="O180" i="7"/>
  <c r="L180" i="7"/>
  <c r="I254" i="7"/>
  <c r="O254" i="7"/>
  <c r="R254" i="7"/>
  <c r="L254" i="7"/>
  <c r="I241" i="7"/>
  <c r="R241" i="7"/>
  <c r="O241" i="7"/>
  <c r="L241" i="7"/>
  <c r="R229" i="7"/>
  <c r="I229" i="7"/>
  <c r="O229" i="7"/>
  <c r="L229" i="7"/>
  <c r="I275" i="7"/>
  <c r="O275" i="7"/>
  <c r="R275" i="7"/>
  <c r="L275" i="7"/>
  <c r="I115" i="7"/>
  <c r="R115" i="7"/>
  <c r="L115" i="7"/>
  <c r="O115" i="7"/>
  <c r="L67" i="7"/>
  <c r="I67" i="7"/>
  <c r="R67" i="7"/>
  <c r="O67" i="7"/>
  <c r="I16" i="7"/>
  <c r="L16" i="7"/>
  <c r="R16" i="7"/>
  <c r="O16" i="7"/>
  <c r="I4" i="7"/>
  <c r="L4" i="7"/>
  <c r="R4" i="7"/>
  <c r="O4" i="7"/>
  <c r="I27" i="7"/>
  <c r="R27" i="7"/>
  <c r="L27" i="7"/>
  <c r="O27" i="7"/>
  <c r="I35" i="7"/>
  <c r="R35" i="7"/>
  <c r="L35" i="7"/>
  <c r="O35" i="7"/>
  <c r="I31" i="7"/>
  <c r="O31" i="7"/>
  <c r="L31" i="7"/>
  <c r="R31" i="7"/>
  <c r="I56" i="7"/>
  <c r="R56" i="7"/>
  <c r="O56" i="7"/>
  <c r="L56" i="7"/>
  <c r="I52" i="7"/>
  <c r="L52" i="7"/>
  <c r="R52" i="7"/>
  <c r="O52" i="7"/>
  <c r="L48" i="7"/>
  <c r="I48" i="7"/>
  <c r="R48" i="7"/>
  <c r="O48" i="7"/>
  <c r="L110" i="7"/>
  <c r="R110" i="7"/>
  <c r="I110" i="7"/>
  <c r="O110" i="7"/>
  <c r="R106" i="7"/>
  <c r="L106" i="7"/>
  <c r="O106" i="7"/>
  <c r="I106" i="7"/>
  <c r="I102" i="7"/>
  <c r="O102" i="7"/>
  <c r="R102" i="7"/>
  <c r="L102" i="7"/>
  <c r="R98" i="7"/>
  <c r="I98" i="7"/>
  <c r="L98" i="7"/>
  <c r="O98" i="7"/>
  <c r="R94" i="7"/>
  <c r="I94" i="7"/>
  <c r="L94" i="7"/>
  <c r="O94" i="7"/>
  <c r="I146" i="7"/>
  <c r="L146" i="7"/>
  <c r="R146" i="7"/>
  <c r="O146" i="7"/>
  <c r="O142" i="7"/>
  <c r="I142" i="7"/>
  <c r="L142" i="7"/>
  <c r="R142" i="7"/>
  <c r="R138" i="7"/>
  <c r="L138" i="7"/>
  <c r="O138" i="7"/>
  <c r="I138" i="7"/>
  <c r="L133" i="7"/>
  <c r="R133" i="7"/>
  <c r="O133" i="7"/>
  <c r="I133" i="7"/>
  <c r="L129" i="7"/>
  <c r="I129" i="7"/>
  <c r="R129" i="7"/>
  <c r="O129" i="7"/>
  <c r="L125" i="7"/>
  <c r="I125" i="7"/>
  <c r="O125" i="7"/>
  <c r="R125" i="7"/>
  <c r="I121" i="7"/>
  <c r="R121" i="7"/>
  <c r="L121" i="7"/>
  <c r="O121" i="7"/>
  <c r="O259" i="7"/>
  <c r="R259" i="7"/>
  <c r="I259" i="7"/>
  <c r="L259" i="7"/>
  <c r="L170" i="7"/>
  <c r="R170" i="7"/>
  <c r="O170" i="7"/>
  <c r="I170" i="7"/>
  <c r="O166" i="7"/>
  <c r="R166" i="7"/>
  <c r="I166" i="7"/>
  <c r="L166" i="7"/>
  <c r="I162" i="7"/>
  <c r="R162" i="7"/>
  <c r="L162" i="7"/>
  <c r="O162" i="7"/>
  <c r="L158" i="7"/>
  <c r="I158" i="7"/>
  <c r="R158" i="7"/>
  <c r="O158" i="7"/>
  <c r="I154" i="7"/>
  <c r="R154" i="7"/>
  <c r="L154" i="7"/>
  <c r="O154" i="7"/>
  <c r="R225" i="7"/>
  <c r="O225" i="7"/>
  <c r="L225" i="7"/>
  <c r="I225" i="7"/>
  <c r="R221" i="7"/>
  <c r="I221" i="7"/>
  <c r="O221" i="7"/>
  <c r="L221" i="7"/>
  <c r="I217" i="7"/>
  <c r="L217" i="7"/>
  <c r="O217" i="7"/>
  <c r="R217" i="7"/>
  <c r="R213" i="7"/>
  <c r="O213" i="7"/>
  <c r="I213" i="7"/>
  <c r="L213" i="7"/>
  <c r="R209" i="7"/>
  <c r="I209" i="7"/>
  <c r="O209" i="7"/>
  <c r="L209" i="7"/>
  <c r="O204" i="7"/>
  <c r="L204" i="7"/>
  <c r="I204" i="7"/>
  <c r="R204" i="7"/>
  <c r="L200" i="7"/>
  <c r="O200" i="7"/>
  <c r="I200" i="7"/>
  <c r="R200" i="7"/>
  <c r="O196" i="7"/>
  <c r="R196" i="7"/>
  <c r="I196" i="7"/>
  <c r="L196" i="7"/>
  <c r="O192" i="7"/>
  <c r="L192" i="7"/>
  <c r="I192" i="7"/>
  <c r="R192" i="7"/>
  <c r="L187" i="7"/>
  <c r="R187" i="7"/>
  <c r="I187" i="7"/>
  <c r="O187" i="7"/>
  <c r="O183" i="7"/>
  <c r="R183" i="7"/>
  <c r="L183" i="7"/>
  <c r="I183" i="7"/>
  <c r="L179" i="7"/>
  <c r="O179" i="7"/>
  <c r="R179" i="7"/>
  <c r="I179" i="7"/>
  <c r="O175" i="7"/>
  <c r="I175" i="7"/>
  <c r="L175" i="7"/>
  <c r="R175" i="7"/>
  <c r="L257" i="7"/>
  <c r="I257" i="7"/>
  <c r="O257" i="7"/>
  <c r="R257" i="7"/>
  <c r="I253" i="7"/>
  <c r="L253" i="7"/>
  <c r="O253" i="7"/>
  <c r="R253" i="7"/>
  <c r="L249" i="7"/>
  <c r="R249" i="7"/>
  <c r="O249" i="7"/>
  <c r="I249" i="7"/>
  <c r="L244" i="7"/>
  <c r="I244" i="7"/>
  <c r="O244" i="7"/>
  <c r="R244" i="7"/>
  <c r="I240" i="7"/>
  <c r="R240" i="7"/>
  <c r="O240" i="7"/>
  <c r="L240" i="7"/>
  <c r="L236" i="7"/>
  <c r="I236" i="7"/>
  <c r="O236" i="7"/>
  <c r="R236" i="7"/>
  <c r="L232" i="7"/>
  <c r="R232" i="7"/>
  <c r="I232" i="7"/>
  <c r="O232" i="7"/>
  <c r="L228" i="7"/>
  <c r="I228" i="7"/>
  <c r="R228" i="7"/>
  <c r="O228" i="7"/>
  <c r="I276" i="7"/>
  <c r="R276" i="7"/>
  <c r="O276" i="7"/>
  <c r="L276" i="7"/>
  <c r="I149" i="7"/>
  <c r="L149" i="7"/>
  <c r="R149" i="7"/>
  <c r="O149" i="7"/>
  <c r="I91" i="7"/>
  <c r="R91" i="7"/>
  <c r="O91" i="7"/>
  <c r="L91" i="7"/>
  <c r="I79" i="7"/>
  <c r="R79" i="7"/>
  <c r="L79" i="7"/>
  <c r="O79" i="7"/>
  <c r="I64" i="7"/>
  <c r="O64" i="7"/>
  <c r="L64" i="7"/>
  <c r="R64" i="7"/>
  <c r="I28" i="7"/>
  <c r="O28" i="7"/>
  <c r="R28" i="7"/>
  <c r="L28" i="7"/>
  <c r="I17" i="7"/>
  <c r="R17" i="7"/>
  <c r="O17" i="7"/>
  <c r="L17" i="7"/>
  <c r="L5" i="7"/>
  <c r="R5" i="7"/>
  <c r="O5" i="7"/>
  <c r="I5" i="7"/>
  <c r="L32" i="7"/>
  <c r="R32" i="7"/>
  <c r="O32" i="7"/>
  <c r="I32" i="7"/>
  <c r="I49" i="7"/>
  <c r="O49" i="7"/>
  <c r="R49" i="7"/>
  <c r="L49" i="7"/>
  <c r="O99" i="7"/>
  <c r="I99" i="7"/>
  <c r="R99" i="7"/>
  <c r="L99" i="7"/>
  <c r="I143" i="7"/>
  <c r="O143" i="7"/>
  <c r="R143" i="7"/>
  <c r="L143" i="7"/>
  <c r="L130" i="7"/>
  <c r="O130" i="7"/>
  <c r="I130" i="7"/>
  <c r="R130" i="7"/>
  <c r="I260" i="7"/>
  <c r="R260" i="7"/>
  <c r="L260" i="7"/>
  <c r="O260" i="7"/>
  <c r="I159" i="7"/>
  <c r="O159" i="7"/>
  <c r="L159" i="7"/>
  <c r="R159" i="7"/>
  <c r="O222" i="7"/>
  <c r="L222" i="7"/>
  <c r="R222" i="7"/>
  <c r="I222" i="7"/>
  <c r="O214" i="7"/>
  <c r="R214" i="7"/>
  <c r="I214" i="7"/>
  <c r="L214" i="7"/>
  <c r="O201" i="7"/>
  <c r="I201" i="7"/>
  <c r="R201" i="7"/>
  <c r="L201" i="7"/>
  <c r="O193" i="7"/>
  <c r="L193" i="7"/>
  <c r="I193" i="7"/>
  <c r="R193" i="7"/>
  <c r="L184" i="7"/>
  <c r="I184" i="7"/>
  <c r="O184" i="7"/>
  <c r="R184" i="7"/>
  <c r="O258" i="7"/>
  <c r="R258" i="7"/>
  <c r="I258" i="7"/>
  <c r="L258" i="7"/>
  <c r="L245" i="7"/>
  <c r="I245" i="7"/>
  <c r="R245" i="7"/>
  <c r="O245" i="7"/>
  <c r="I233" i="7"/>
  <c r="L233" i="7"/>
  <c r="O233" i="7"/>
  <c r="R233" i="7"/>
  <c r="I277" i="7"/>
  <c r="O277" i="7"/>
  <c r="L277" i="7"/>
  <c r="R277" i="7"/>
  <c r="I263" i="7"/>
  <c r="L263" i="7"/>
  <c r="O263" i="7"/>
  <c r="R263" i="7"/>
  <c r="I90" i="7"/>
  <c r="L90" i="7"/>
  <c r="R90" i="7"/>
  <c r="O90" i="7"/>
  <c r="I82" i="7"/>
  <c r="R82" i="7"/>
  <c r="L82" i="7"/>
  <c r="O82" i="7"/>
  <c r="I74" i="7"/>
  <c r="R74" i="7"/>
  <c r="O74" i="7"/>
  <c r="L74" i="7"/>
  <c r="I47" i="7"/>
  <c r="R47" i="7"/>
  <c r="L47" i="7"/>
  <c r="O47" i="7"/>
  <c r="I24" i="7"/>
  <c r="R24" i="7"/>
  <c r="O24" i="7"/>
  <c r="L24" i="7"/>
  <c r="I8" i="7"/>
  <c r="L8" i="7"/>
  <c r="R8" i="7"/>
  <c r="O8" i="7"/>
  <c r="I267" i="7"/>
  <c r="O267" i="7"/>
  <c r="L267" i="7"/>
  <c r="R267" i="7"/>
  <c r="I262" i="7"/>
  <c r="O262" i="7"/>
  <c r="L262" i="7"/>
  <c r="R262" i="7"/>
  <c r="I118" i="7"/>
  <c r="R118" i="7"/>
  <c r="O118" i="7"/>
  <c r="L118" i="7"/>
  <c r="I114" i="7"/>
  <c r="O114" i="7"/>
  <c r="L114" i="7"/>
  <c r="R114" i="7"/>
  <c r="I89" i="7"/>
  <c r="O89" i="7"/>
  <c r="L89" i="7"/>
  <c r="R89" i="7"/>
  <c r="I85" i="7"/>
  <c r="R85" i="7"/>
  <c r="O85" i="7"/>
  <c r="L85" i="7"/>
  <c r="I81" i="7"/>
  <c r="O81" i="7"/>
  <c r="R81" i="7"/>
  <c r="L81" i="7"/>
  <c r="I77" i="7"/>
  <c r="L77" i="7"/>
  <c r="R77" i="7"/>
  <c r="O77" i="7"/>
  <c r="I73" i="7"/>
  <c r="O73" i="7"/>
  <c r="L73" i="7"/>
  <c r="R73" i="7"/>
  <c r="L66" i="7"/>
  <c r="O66" i="7"/>
  <c r="R66" i="7"/>
  <c r="I66" i="7"/>
  <c r="I62" i="7"/>
  <c r="L62" i="7"/>
  <c r="R62" i="7"/>
  <c r="O62" i="7"/>
  <c r="I46" i="7"/>
  <c r="L46" i="7"/>
  <c r="R46" i="7"/>
  <c r="O46" i="7"/>
  <c r="I23" i="7"/>
  <c r="O23" i="7"/>
  <c r="L23" i="7"/>
  <c r="R23" i="7"/>
  <c r="I19" i="7"/>
  <c r="O19" i="7"/>
  <c r="L19" i="7"/>
  <c r="R19" i="7"/>
  <c r="I15" i="7"/>
  <c r="O15" i="7"/>
  <c r="L15" i="7"/>
  <c r="R15" i="7"/>
  <c r="I11" i="7"/>
  <c r="O11" i="7"/>
  <c r="L11" i="7"/>
  <c r="R11" i="7"/>
  <c r="I7" i="7"/>
  <c r="O7" i="7"/>
  <c r="R7" i="7"/>
  <c r="L7" i="7"/>
  <c r="I3" i="7"/>
  <c r="R3" i="7"/>
  <c r="L3" i="7"/>
  <c r="O3" i="7"/>
  <c r="I26" i="7"/>
  <c r="O26" i="7"/>
  <c r="R26" i="7"/>
  <c r="L26" i="7"/>
  <c r="O34" i="7"/>
  <c r="R34" i="7"/>
  <c r="I34" i="7"/>
  <c r="L34" i="7"/>
  <c r="I30" i="7"/>
  <c r="O30" i="7"/>
  <c r="R30" i="7"/>
  <c r="L30" i="7"/>
  <c r="I55" i="7"/>
  <c r="L55" i="7"/>
  <c r="O55" i="7"/>
  <c r="R55" i="7"/>
  <c r="I51" i="7"/>
  <c r="L51" i="7"/>
  <c r="O51" i="7"/>
  <c r="R51" i="7"/>
  <c r="R113" i="7"/>
  <c r="O113" i="7"/>
  <c r="L113" i="7"/>
  <c r="I113" i="7"/>
  <c r="L109" i="7"/>
  <c r="O109" i="7"/>
  <c r="I109" i="7"/>
  <c r="R109" i="7"/>
  <c r="R105" i="7"/>
  <c r="O105" i="7"/>
  <c r="L105" i="7"/>
  <c r="I105" i="7"/>
  <c r="L101" i="7"/>
  <c r="O101" i="7"/>
  <c r="I101" i="7"/>
  <c r="R101" i="7"/>
  <c r="R97" i="7"/>
  <c r="O97" i="7"/>
  <c r="I97" i="7"/>
  <c r="L97" i="7"/>
  <c r="I93" i="7"/>
  <c r="O93" i="7"/>
  <c r="L93" i="7"/>
  <c r="R93" i="7"/>
  <c r="I145" i="7"/>
  <c r="O145" i="7"/>
  <c r="L145" i="7"/>
  <c r="R145" i="7"/>
  <c r="O141" i="7"/>
  <c r="L141" i="7"/>
  <c r="I141" i="7"/>
  <c r="R141" i="7"/>
  <c r="R137" i="7"/>
  <c r="L137" i="7"/>
  <c r="I137" i="7"/>
  <c r="O137" i="7"/>
  <c r="L132" i="7"/>
  <c r="O132" i="7"/>
  <c r="I132" i="7"/>
  <c r="R132" i="7"/>
  <c r="I128" i="7"/>
  <c r="O128" i="7"/>
  <c r="L128" i="7"/>
  <c r="R128" i="7"/>
  <c r="L124" i="7"/>
  <c r="I124" i="7"/>
  <c r="R124" i="7"/>
  <c r="O124" i="7"/>
  <c r="L120" i="7"/>
  <c r="I120" i="7"/>
  <c r="O120" i="7"/>
  <c r="R120" i="7"/>
  <c r="L226" i="7"/>
  <c r="R226" i="7"/>
  <c r="O226" i="7"/>
  <c r="I226" i="7"/>
  <c r="R169" i="7"/>
  <c r="O169" i="7"/>
  <c r="I169" i="7"/>
  <c r="L169" i="7"/>
  <c r="I165" i="7"/>
  <c r="O165" i="7"/>
  <c r="R165" i="7"/>
  <c r="L165" i="7"/>
  <c r="L161" i="7"/>
  <c r="O161" i="7"/>
  <c r="R161" i="7"/>
  <c r="I161" i="7"/>
  <c r="L157" i="7"/>
  <c r="O157" i="7"/>
  <c r="I157" i="7"/>
  <c r="R157" i="7"/>
  <c r="L153" i="7"/>
  <c r="I153" i="7"/>
  <c r="R153" i="7"/>
  <c r="O153" i="7"/>
  <c r="I224" i="7"/>
  <c r="O224" i="7"/>
  <c r="L224" i="7"/>
  <c r="R224" i="7"/>
  <c r="I220" i="7"/>
  <c r="R220" i="7"/>
  <c r="L220" i="7"/>
  <c r="O220" i="7"/>
  <c r="R216" i="7"/>
  <c r="L216" i="7"/>
  <c r="I216" i="7"/>
  <c r="O216" i="7"/>
  <c r="R212" i="7"/>
  <c r="L212" i="7"/>
  <c r="O212" i="7"/>
  <c r="I212" i="7"/>
  <c r="O207" i="7"/>
  <c r="L207" i="7"/>
  <c r="R207" i="7"/>
  <c r="I207" i="7"/>
  <c r="L203" i="7"/>
  <c r="O203" i="7"/>
  <c r="I203" i="7"/>
  <c r="R203" i="7"/>
  <c r="O199" i="7"/>
  <c r="I199" i="7"/>
  <c r="L199" i="7"/>
  <c r="R199" i="7"/>
  <c r="R195" i="7"/>
  <c r="L195" i="7"/>
  <c r="O195" i="7"/>
  <c r="I195" i="7"/>
  <c r="L191" i="7"/>
  <c r="I191" i="7"/>
  <c r="O191" i="7"/>
  <c r="R191" i="7"/>
  <c r="I186" i="7"/>
  <c r="L186" i="7"/>
  <c r="R186" i="7"/>
  <c r="O186" i="7"/>
  <c r="I182" i="7"/>
  <c r="L182" i="7"/>
  <c r="R182" i="7"/>
  <c r="O182" i="7"/>
  <c r="O178" i="7"/>
  <c r="R178" i="7"/>
  <c r="I178" i="7"/>
  <c r="L178" i="7"/>
  <c r="R174" i="7"/>
  <c r="I174" i="7"/>
  <c r="L174" i="7"/>
  <c r="O174" i="7"/>
  <c r="O256" i="7"/>
  <c r="R256" i="7"/>
  <c r="I256" i="7"/>
  <c r="L256" i="7"/>
  <c r="O252" i="7"/>
  <c r="L252" i="7"/>
  <c r="I252" i="7"/>
  <c r="R252" i="7"/>
  <c r="I247" i="7"/>
  <c r="L247" i="7"/>
  <c r="R247" i="7"/>
  <c r="O247" i="7"/>
  <c r="L243" i="7"/>
  <c r="R243" i="7"/>
  <c r="O243" i="7"/>
  <c r="I243" i="7"/>
  <c r="R239" i="7"/>
  <c r="I239" i="7"/>
  <c r="O239" i="7"/>
  <c r="L239" i="7"/>
  <c r="I235" i="7"/>
  <c r="R235" i="7"/>
  <c r="O235" i="7"/>
  <c r="L235" i="7"/>
  <c r="I231" i="7"/>
  <c r="L231" i="7"/>
  <c r="R231" i="7"/>
  <c r="O231" i="7"/>
  <c r="L227" i="7"/>
  <c r="I227" i="7"/>
  <c r="R227" i="7"/>
  <c r="O227" i="7"/>
  <c r="I269" i="7"/>
  <c r="R269" i="7"/>
  <c r="L269" i="7"/>
  <c r="O269" i="7"/>
  <c r="I116" i="7"/>
  <c r="O116" i="7"/>
  <c r="R116" i="7"/>
  <c r="L116" i="7"/>
  <c r="I83" i="7"/>
  <c r="R83" i="7"/>
  <c r="L83" i="7"/>
  <c r="O83" i="7"/>
  <c r="I75" i="7"/>
  <c r="R75" i="7"/>
  <c r="O75" i="7"/>
  <c r="L75" i="7"/>
  <c r="I58" i="7"/>
  <c r="O58" i="7"/>
  <c r="L58" i="7"/>
  <c r="R58" i="7"/>
  <c r="I13" i="7"/>
  <c r="R13" i="7"/>
  <c r="O13" i="7"/>
  <c r="L13" i="7"/>
  <c r="I25" i="7"/>
  <c r="O25" i="7"/>
  <c r="L25" i="7"/>
  <c r="R25" i="7"/>
  <c r="I57" i="7"/>
  <c r="R57" i="7"/>
  <c r="L57" i="7"/>
  <c r="O57" i="7"/>
  <c r="O111" i="7"/>
  <c r="R111" i="7"/>
  <c r="I111" i="7"/>
  <c r="L111" i="7"/>
  <c r="O103" i="7"/>
  <c r="I103" i="7"/>
  <c r="R103" i="7"/>
  <c r="L103" i="7"/>
  <c r="L147" i="7"/>
  <c r="R147" i="7"/>
  <c r="I147" i="7"/>
  <c r="O147" i="7"/>
  <c r="L139" i="7"/>
  <c r="O139" i="7"/>
  <c r="R139" i="7"/>
  <c r="I139" i="7"/>
  <c r="O126" i="7"/>
  <c r="R126" i="7"/>
  <c r="I126" i="7"/>
  <c r="L126" i="7"/>
  <c r="I122" i="7"/>
  <c r="L122" i="7"/>
  <c r="O122" i="7"/>
  <c r="R122" i="7"/>
  <c r="I167" i="7"/>
  <c r="R167" i="7"/>
  <c r="O167" i="7"/>
  <c r="L167" i="7"/>
  <c r="R155" i="7"/>
  <c r="O155" i="7"/>
  <c r="I155" i="7"/>
  <c r="L155" i="7"/>
  <c r="L218" i="7"/>
  <c r="I218" i="7"/>
  <c r="O218" i="7"/>
  <c r="R218" i="7"/>
  <c r="L205" i="7"/>
  <c r="R205" i="7"/>
  <c r="I205" i="7"/>
  <c r="O205" i="7"/>
  <c r="I188" i="7"/>
  <c r="L188" i="7"/>
  <c r="O188" i="7"/>
  <c r="R188" i="7"/>
  <c r="L176" i="7"/>
  <c r="O176" i="7"/>
  <c r="I176" i="7"/>
  <c r="R176" i="7"/>
  <c r="O250" i="7"/>
  <c r="R250" i="7"/>
  <c r="I250" i="7"/>
  <c r="L250" i="7"/>
  <c r="I237" i="7"/>
  <c r="L237" i="7"/>
  <c r="R237" i="7"/>
  <c r="O237" i="7"/>
  <c r="I268" i="7"/>
  <c r="O268" i="7"/>
  <c r="R268" i="7"/>
  <c r="L268" i="7"/>
  <c r="I119" i="7"/>
  <c r="R119" i="7"/>
  <c r="L119" i="7"/>
  <c r="O119" i="7"/>
  <c r="I86" i="7"/>
  <c r="R86" i="7"/>
  <c r="O86" i="7"/>
  <c r="L86" i="7"/>
  <c r="I78" i="7"/>
  <c r="R78" i="7"/>
  <c r="O78" i="7"/>
  <c r="L78" i="7"/>
  <c r="I63" i="7"/>
  <c r="R63" i="7"/>
  <c r="L63" i="7"/>
  <c r="O63" i="7"/>
  <c r="I20" i="7"/>
  <c r="R20" i="7"/>
  <c r="O20" i="7"/>
  <c r="L20" i="7"/>
  <c r="I12" i="7"/>
  <c r="L12" i="7"/>
  <c r="R12" i="7"/>
  <c r="O12" i="7"/>
  <c r="L274" i="7"/>
  <c r="I274" i="7"/>
  <c r="R274" i="7"/>
  <c r="O274" i="7"/>
  <c r="I278" i="7"/>
  <c r="O278" i="7"/>
  <c r="R278" i="7"/>
  <c r="L278" i="7"/>
  <c r="I270" i="7"/>
  <c r="R270" i="7"/>
  <c r="O270" i="7"/>
  <c r="L270" i="7"/>
  <c r="L266" i="7"/>
  <c r="R266" i="7"/>
  <c r="O266" i="7"/>
  <c r="I266" i="7"/>
  <c r="I150" i="7"/>
  <c r="R150" i="7"/>
  <c r="L150" i="7"/>
  <c r="O150" i="7"/>
  <c r="L117" i="7"/>
  <c r="I117" i="7"/>
  <c r="R117" i="7"/>
  <c r="O117" i="7"/>
  <c r="I92" i="7"/>
  <c r="L92" i="7"/>
  <c r="O92" i="7"/>
  <c r="R92" i="7"/>
  <c r="I88" i="7"/>
  <c r="O88" i="7"/>
  <c r="L88" i="7"/>
  <c r="R88" i="7"/>
  <c r="I84" i="7"/>
  <c r="O84" i="7"/>
  <c r="R84" i="7"/>
  <c r="L84" i="7"/>
  <c r="L80" i="7"/>
  <c r="I80" i="7"/>
  <c r="R80" i="7"/>
  <c r="O80" i="7"/>
  <c r="I76" i="7"/>
  <c r="L76" i="7"/>
  <c r="R76" i="7"/>
  <c r="O76" i="7"/>
  <c r="R72" i="7"/>
  <c r="O72" i="7"/>
  <c r="I72" i="7"/>
  <c r="L72" i="7"/>
  <c r="O65" i="7"/>
  <c r="R65" i="7"/>
  <c r="L65" i="7"/>
  <c r="I65" i="7"/>
  <c r="I61" i="7"/>
  <c r="O61" i="7"/>
  <c r="R61" i="7"/>
  <c r="L61" i="7"/>
  <c r="I38" i="7"/>
  <c r="O38" i="7"/>
  <c r="R38" i="7"/>
  <c r="L38" i="7"/>
  <c r="I22" i="7"/>
  <c r="R22" i="7"/>
  <c r="O22" i="7"/>
  <c r="L22" i="7"/>
  <c r="I18" i="7"/>
  <c r="L18" i="7"/>
  <c r="O18" i="7"/>
  <c r="R18" i="7"/>
  <c r="I14" i="7"/>
  <c r="R14" i="7"/>
  <c r="O14" i="7"/>
  <c r="L14" i="7"/>
  <c r="R10" i="7"/>
  <c r="I10" i="7"/>
  <c r="L10" i="7"/>
  <c r="O10" i="7"/>
  <c r="L6" i="7"/>
  <c r="O6" i="7"/>
  <c r="R6" i="7"/>
  <c r="I6" i="7"/>
  <c r="I2" i="7"/>
  <c r="O2" i="7"/>
  <c r="L2" i="7"/>
  <c r="R2" i="7"/>
  <c r="I37" i="7"/>
  <c r="R37" i="7"/>
  <c r="L37" i="7"/>
  <c r="O37" i="7"/>
  <c r="I33" i="7"/>
  <c r="L33" i="7"/>
  <c r="R33" i="7"/>
  <c r="O33" i="7"/>
  <c r="R29" i="7"/>
  <c r="O29" i="7"/>
  <c r="I29" i="7"/>
  <c r="L29" i="7"/>
  <c r="R54" i="7"/>
  <c r="I54" i="7"/>
  <c r="O54" i="7"/>
  <c r="L54" i="7"/>
  <c r="I50" i="7"/>
  <c r="R50" i="7"/>
  <c r="L50" i="7"/>
  <c r="O50" i="7"/>
  <c r="I112" i="7"/>
  <c r="R112" i="7"/>
  <c r="O112" i="7"/>
  <c r="L112" i="7"/>
  <c r="L108" i="7"/>
  <c r="R108" i="7"/>
  <c r="O108" i="7"/>
  <c r="I108" i="7"/>
  <c r="I104" i="7"/>
  <c r="L104" i="7"/>
  <c r="R104" i="7"/>
  <c r="O104" i="7"/>
  <c r="L100" i="7"/>
  <c r="R100" i="7"/>
  <c r="O100" i="7"/>
  <c r="I100" i="7"/>
  <c r="I96" i="7"/>
  <c r="L96" i="7"/>
  <c r="R96" i="7"/>
  <c r="O96" i="7"/>
  <c r="L148" i="7"/>
  <c r="R148" i="7"/>
  <c r="I148" i="7"/>
  <c r="O148" i="7"/>
  <c r="L144" i="7"/>
  <c r="R144" i="7"/>
  <c r="O144" i="7"/>
  <c r="I144" i="7"/>
  <c r="I140" i="7"/>
  <c r="R140" i="7"/>
  <c r="O140" i="7"/>
  <c r="L140" i="7"/>
  <c r="O136" i="7"/>
  <c r="L136" i="7"/>
  <c r="R136" i="7"/>
  <c r="I136" i="7"/>
  <c r="I131" i="7"/>
  <c r="L131" i="7"/>
  <c r="R131" i="7"/>
  <c r="O131" i="7"/>
  <c r="O127" i="7"/>
  <c r="I127" i="7"/>
  <c r="L127" i="7"/>
  <c r="R127" i="7"/>
  <c r="I123" i="7"/>
  <c r="L123" i="7"/>
  <c r="R123" i="7"/>
  <c r="O123" i="7"/>
  <c r="L261" i="7"/>
  <c r="O261" i="7"/>
  <c r="I261" i="7"/>
  <c r="R261" i="7"/>
  <c r="O172" i="7"/>
  <c r="I172" i="7"/>
  <c r="L172" i="7"/>
  <c r="R172" i="7"/>
  <c r="I168" i="7"/>
  <c r="R168" i="7"/>
  <c r="O168" i="7"/>
  <c r="L168" i="7"/>
  <c r="O164" i="7"/>
  <c r="L164" i="7"/>
  <c r="R164" i="7"/>
  <c r="I164" i="7"/>
  <c r="I160" i="7"/>
  <c r="R160" i="7"/>
  <c r="O160" i="7"/>
  <c r="L160" i="7"/>
  <c r="L156" i="7"/>
  <c r="I156" i="7"/>
  <c r="R156" i="7"/>
  <c r="O156" i="7"/>
  <c r="L152" i="7"/>
  <c r="O152" i="7"/>
  <c r="R152" i="7"/>
  <c r="I152" i="7"/>
  <c r="L223" i="7"/>
  <c r="R223" i="7"/>
  <c r="I223" i="7"/>
  <c r="O223" i="7"/>
  <c r="L219" i="7"/>
  <c r="O219" i="7"/>
  <c r="R219" i="7"/>
  <c r="I219" i="7"/>
  <c r="L215" i="7"/>
  <c r="O215" i="7"/>
  <c r="I215" i="7"/>
  <c r="R215" i="7"/>
  <c r="I211" i="7"/>
  <c r="L211" i="7"/>
  <c r="R211" i="7"/>
  <c r="O211" i="7"/>
  <c r="I206" i="7"/>
  <c r="R206" i="7"/>
  <c r="O206" i="7"/>
  <c r="L206" i="7"/>
  <c r="L202" i="7"/>
  <c r="I202" i="7"/>
  <c r="R202" i="7"/>
  <c r="O202" i="7"/>
  <c r="I198" i="7"/>
  <c r="L198" i="7"/>
  <c r="R198" i="7"/>
  <c r="O198" i="7"/>
  <c r="L194" i="7"/>
  <c r="R194" i="7"/>
  <c r="O194" i="7"/>
  <c r="I194" i="7"/>
  <c r="R189" i="7"/>
  <c r="I189" i="7"/>
  <c r="O189" i="7"/>
  <c r="L189" i="7"/>
  <c r="R185" i="7"/>
  <c r="O185" i="7"/>
  <c r="L185" i="7"/>
  <c r="I185" i="7"/>
  <c r="I181" i="7"/>
  <c r="L181" i="7"/>
  <c r="R181" i="7"/>
  <c r="O181" i="7"/>
  <c r="R177" i="7"/>
  <c r="O177" i="7"/>
  <c r="I177" i="7"/>
  <c r="L177" i="7"/>
  <c r="L173" i="7"/>
  <c r="O173" i="7"/>
  <c r="I173" i="7"/>
  <c r="R173" i="7"/>
  <c r="I255" i="7"/>
  <c r="L255" i="7"/>
  <c r="O255" i="7"/>
  <c r="R255" i="7"/>
  <c r="R251" i="7"/>
  <c r="O251" i="7"/>
  <c r="L251" i="7"/>
  <c r="I251" i="7"/>
  <c r="I246" i="7"/>
  <c r="L246" i="7"/>
  <c r="O246" i="7"/>
  <c r="R246" i="7"/>
  <c r="L242" i="7"/>
  <c r="R242" i="7"/>
  <c r="I242" i="7"/>
  <c r="O242" i="7"/>
  <c r="R238" i="7"/>
  <c r="O238" i="7"/>
  <c r="I238" i="7"/>
  <c r="L238" i="7"/>
  <c r="R234" i="7"/>
  <c r="I234" i="7"/>
  <c r="L234" i="7"/>
  <c r="O234" i="7"/>
  <c r="I230" i="7"/>
  <c r="R230" i="7"/>
  <c r="O230" i="7"/>
  <c r="L230" i="7"/>
  <c r="L271" i="7"/>
  <c r="O271" i="7"/>
  <c r="R271" i="7"/>
  <c r="I271" i="7"/>
  <c r="D34" i="14"/>
  <c r="G27" i="14"/>
  <c r="G28" i="14"/>
  <c r="H27" i="14"/>
  <c r="E28" i="14"/>
  <c r="H28" i="14"/>
  <c r="F28" i="14"/>
  <c r="F27" i="14"/>
  <c r="E27" i="14"/>
  <c r="G32" i="14" l="1"/>
  <c r="G34" i="14" s="1"/>
  <c r="H32" i="14"/>
  <c r="H34" i="14" s="1"/>
  <c r="G33" i="14"/>
  <c r="F55" i="14"/>
  <c r="F32" i="14"/>
  <c r="F34" i="14" s="1"/>
  <c r="G55" i="14"/>
  <c r="H33" i="14"/>
  <c r="H55" i="14"/>
  <c r="F33"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GFPVAN Scoring Guide.xlsx!Reqs" type="102" refreshedVersion="8" minRefreshableVersion="5">
    <extLst>
      <ext xmlns:x15="http://schemas.microsoft.com/office/spreadsheetml/2010/11/main" uri="{DE250136-89BD-433C-8126-D09CA5730AF9}">
        <x15:connection id="Reqs" autoDelete="1">
          <x15:rangePr sourceName="_xlcn.WorksheetConnection_GFPVANScoringGuide.xlsxReqs1"/>
        </x15:connection>
      </ext>
    </extLst>
  </connection>
</connections>
</file>

<file path=xl/sharedStrings.xml><?xml version="1.0" encoding="utf-8"?>
<sst xmlns="http://schemas.openxmlformats.org/spreadsheetml/2006/main" count="1846" uniqueCount="719">
  <si>
    <t xml:space="preserve">Title: </t>
  </si>
  <si>
    <t>TEMPLATE Technical Scoring Guide</t>
  </si>
  <si>
    <r>
      <rPr>
        <b/>
        <sz val="11"/>
        <color theme="1"/>
        <rFont val="Calibri"/>
        <family val="2"/>
        <scheme val="minor"/>
      </rPr>
      <t xml:space="preserve">Overview: </t>
    </r>
    <r>
      <rPr>
        <sz val="11"/>
        <color theme="1"/>
        <rFont val="Calibri"/>
        <family val="2"/>
        <scheme val="minor"/>
      </rPr>
      <t>This workbook provides the scoring guide for bidder responses.</t>
    </r>
  </si>
  <si>
    <r>
      <rPr>
        <b/>
        <sz val="11"/>
        <color theme="1"/>
        <rFont val="Calibri"/>
        <family val="2"/>
        <scheme val="minor"/>
      </rPr>
      <t xml:space="preserve">Governance: </t>
    </r>
    <r>
      <rPr>
        <sz val="11"/>
        <color theme="1"/>
        <rFont val="Calibri"/>
        <family val="2"/>
        <scheme val="minor"/>
      </rPr>
      <t xml:space="preserve">
Document is to be saved with a version stamp and evaluator's initials on the end.
</t>
    </r>
  </si>
  <si>
    <r>
      <rPr>
        <b/>
        <sz val="11"/>
        <color theme="1"/>
        <rFont val="Calibri"/>
        <family val="2"/>
        <scheme val="minor"/>
      </rPr>
      <t xml:space="preserve">How to use this document: </t>
    </r>
    <r>
      <rPr>
        <sz val="11"/>
        <color theme="1"/>
        <rFont val="Calibri"/>
        <family val="2"/>
        <scheme val="minor"/>
      </rPr>
      <t xml:space="preserve">
The REQUIREMENTS tab is location for recording comments / notes and score per bidder.  
* Scores may decimal values between 0 and 5.  
    0 means the bidder did not respond to the requirement, 
    5 means they excelled at that requirement.
Requirements have been prioritized based on whether they are 'Essential' for the solution, 'Advanced' or an 'Emerging' capability. 
    9  corresponds to 'Essential'
    3 corresponds to 'Advanced'
    1 corresponds to 'Emerging'
These priority values have been pre-assigned for each requirement and will be multiplied by the evaluator assigned score (0 to5) in calculating the adjusted score for each requirement being evaluated.</t>
    </r>
  </si>
  <si>
    <t>Note: While evaluating software tools, if a particular functionality is not applicable the recommendation portion percentage in the scoring results table within the Scoring Results tab can be zeroed out. An example is depicted below to indicate that Track &amp; Trace functionality is not being evaluate.</t>
  </si>
  <si>
    <t>Contents</t>
  </si>
  <si>
    <t>Use</t>
  </si>
  <si>
    <t>Scoring Guide Hierarchy</t>
  </si>
  <si>
    <t>Visual layout of how the requirements relate and the relative %s for final weighting</t>
  </si>
  <si>
    <t>Priorities</t>
  </si>
  <si>
    <t>Provides a view on the number of requirements per category by priority</t>
  </si>
  <si>
    <t>Requirements</t>
  </si>
  <si>
    <t>Lists all of the requirements with a notes field and a scoring field per bidder</t>
  </si>
  <si>
    <t>Scoring Results</t>
  </si>
  <si>
    <t>Visual Comparison on the results of the scoring</t>
  </si>
  <si>
    <t>Lookups</t>
  </si>
  <si>
    <t>Lookup table for values</t>
  </si>
  <si>
    <t>Count of Requirements by Priority</t>
  </si>
  <si>
    <t xml:space="preserve"> </t>
  </si>
  <si>
    <t>Priority</t>
  </si>
  <si>
    <t>Category</t>
  </si>
  <si>
    <t>Section</t>
  </si>
  <si>
    <t>Essential</t>
  </si>
  <si>
    <t>Advanced</t>
  </si>
  <si>
    <t>Emerging</t>
  </si>
  <si>
    <t>Grand Total</t>
  </si>
  <si>
    <t>Partnership</t>
  </si>
  <si>
    <t>Experience</t>
  </si>
  <si>
    <t>Management Approach</t>
  </si>
  <si>
    <t>Partnership Total</t>
  </si>
  <si>
    <t>Functional</t>
  </si>
  <si>
    <t>Forecasting &amp; Planning</t>
  </si>
  <si>
    <t>Supplier &amp; Contract Management</t>
  </si>
  <si>
    <t>Procurement Management</t>
  </si>
  <si>
    <t>Order Management</t>
  </si>
  <si>
    <t>Transportation Management</t>
  </si>
  <si>
    <t>Track &amp; Trace</t>
  </si>
  <si>
    <t>Functional Total</t>
  </si>
  <si>
    <t>Common</t>
  </si>
  <si>
    <t>Data Management</t>
  </si>
  <si>
    <t>Interoperability</t>
  </si>
  <si>
    <t>Extensibility</t>
  </si>
  <si>
    <t>Common Total</t>
  </si>
  <si>
    <t>Non-Functional</t>
  </si>
  <si>
    <t>Hosting Options</t>
  </si>
  <si>
    <t>Connectivity</t>
  </si>
  <si>
    <t>User Experience</t>
  </si>
  <si>
    <t>Non-Functional Total</t>
  </si>
  <si>
    <t>ID</t>
  </si>
  <si>
    <t>Ttitle</t>
  </si>
  <si>
    <t>Scope Description</t>
  </si>
  <si>
    <t>Weighting Factor 
(1,3,9)</t>
  </si>
  <si>
    <t>Exemplar Score</t>
  </si>
  <si>
    <t>Exemplar Adj. Score</t>
  </si>
  <si>
    <t>Vendor 1 Notes</t>
  </si>
  <si>
    <t>Vendor1 Score</t>
  </si>
  <si>
    <t>Vendor 1 Adj. Score</t>
  </si>
  <si>
    <t>Vendor 2 Notes</t>
  </si>
  <si>
    <t>Vendor2 Score</t>
  </si>
  <si>
    <t>Vendor2 Adj. Score</t>
  </si>
  <si>
    <t>Vendor 3 Notes</t>
  </si>
  <si>
    <t>Vendor3 Score</t>
  </si>
  <si>
    <t>Vendor3 Adj. Score</t>
  </si>
  <si>
    <t>P-EX-01</t>
  </si>
  <si>
    <t>Company Experience</t>
  </si>
  <si>
    <t>Describe your companies background and relevant experience in providing solutions in the global supply chain space.</t>
  </si>
  <si>
    <t>P-EX-02</t>
  </si>
  <si>
    <t>Company Financial Overview</t>
  </si>
  <si>
    <t>Number of years in business and annual revenue.</t>
  </si>
  <si>
    <t>P-EX-03</t>
  </si>
  <si>
    <t>Location</t>
  </si>
  <si>
    <t>If your company has more than one location, please indicate the locations for the site(s) responding.</t>
  </si>
  <si>
    <t>P-EX-04</t>
  </si>
  <si>
    <t>User / Development Communities</t>
  </si>
  <si>
    <t>User / Development Communities – describe your experience and the availability of user community groups that leverage your solution</t>
  </si>
  <si>
    <t>P-EX-05</t>
  </si>
  <si>
    <t>Feature Enhancement Requests</t>
  </si>
  <si>
    <t>Describe the methodology for prioritizing client capability requests for future releases.</t>
  </si>
  <si>
    <t>P-EX-06</t>
  </si>
  <si>
    <t>References</t>
  </si>
  <si>
    <t>Provide references and contact information for three similar projects or clients</t>
  </si>
  <si>
    <t>P-EX-07</t>
  </si>
  <si>
    <t>Client base</t>
  </si>
  <si>
    <t>Provide the number of current customers / clients currently on the proposed SaaS platform.</t>
  </si>
  <si>
    <t>P-MA-01</t>
  </si>
  <si>
    <t>Assumptions</t>
  </si>
  <si>
    <t>Outline the critical assumptions that are underpinning your solutions proposal.</t>
  </si>
  <si>
    <t>P-MA-02</t>
  </si>
  <si>
    <t>Project Structure &amp; Governance Model</t>
  </si>
  <si>
    <t>Describe your project structure and governance model in relationship to agile methodologies including relationship, escalation management.</t>
  </si>
  <si>
    <t>P-MA-03</t>
  </si>
  <si>
    <t>Proposed Implementation / Launch Plan</t>
  </si>
  <si>
    <t>Any deployments need to be planned and communicated to all stakeholders including documentation that is easy to consume so users can understand the implications of the relevant deployment to how the existing deployment functions. Include your approach to user acceptance testing and how this will affect reprioritization of backlogs at a regularly scheduled cadence.
Describe your project plan with estimated timelines.</t>
  </si>
  <si>
    <t>P-MA-04</t>
  </si>
  <si>
    <t>Proposed Training Plan</t>
  </si>
  <si>
    <t>Training is critical to ensuring the end users understand what to expect out of the system and how to utilize the various capabilities, how to report issues, etc. Training needs to include any relevant and helpful documentation that the end user will need to understand how to use the services.
Describe your approach to user training and onboarding.</t>
  </si>
  <si>
    <t>P-MA-05</t>
  </si>
  <si>
    <t>Proposed KPIs</t>
  </si>
  <si>
    <t>Describe what your recommended project KPIs and process KPIs metrics for this effort would be</t>
  </si>
  <si>
    <t>P-MA-06</t>
  </si>
  <si>
    <t>Proposed Team &amp; Roles</t>
  </si>
  <si>
    <t>Provide a proposed project team and qualifications of key members. Indicate level of dedication to this project if awarded.</t>
  </si>
  <si>
    <t>P-MA-07</t>
  </si>
  <si>
    <t>Support Model</t>
  </si>
  <si>
    <t>Provide a sample SLA used to describe your support and escalation process and the elements it incorporates, including but not limited to
· SLA Governance
· Service Levels and availability to users
· Service Hours
· Service Support and how to obtain it
· Service Reports
· Partnership responsibilities
· Service Constraints
· Service Reviews
· Service Charges</t>
  </si>
  <si>
    <t>P-MA-08</t>
  </si>
  <si>
    <t>Regulatory and data privacy</t>
  </si>
  <si>
    <t>Describe how the organization manages and ensures compliance of the product to global data privacy and data usage requirements.</t>
  </si>
  <si>
    <t>Software Source</t>
  </si>
  <si>
    <t>Vibrancy</t>
  </si>
  <si>
    <t>Updates and Upgrades</t>
  </si>
  <si>
    <t>Customizations and Extensions</t>
  </si>
  <si>
    <t>Product Backlog</t>
  </si>
  <si>
    <t>Describe how features and changes are prioritized for inclusion in the base product offering of the system and how these make their way into the Upgrade cycle.</t>
  </si>
  <si>
    <t>Basic Reports</t>
  </si>
  <si>
    <t>Transactional reports (order, invoice, pick list, packing list, shipment notification, shipment confirmation, proof of delivery, returns with reason code, stock adjustments on physical counts)</t>
  </si>
  <si>
    <t>CCE reports: volumetric capacity available (per unit, per location), temperature excursion rates and durations, CCE need attention, CCE non-functional, average CCE downtime, CCE service schedule, service due, service pending, technician responsible, service outcome</t>
  </si>
  <si>
    <t>SMS/email/direct messaging and dashboard notifications for all exceptions and escalation logic for aging exceptions</t>
  </si>
  <si>
    <t>Sorted and filtered lists of facilities, commodities, inventory cards, and transactions for all products, requisitions, shipment notifications and confirmations, and proofs of delivery.</t>
  </si>
  <si>
    <t>Forecast reports for time periods &amp; levels: forecasted requirements, constrained requirements (see forecasting &amp; supply planning), future stock positions</t>
  </si>
  <si>
    <t>Data quality, including on-time reporting, and completeness of data (e.g. sites reporting for the period)</t>
  </si>
  <si>
    <t>Installed CCE capacity analysis: total available capacity availability and gaps against current and future capacity needs, based on inputted assumptions including supply intervals, vaccine presentations, population growth</t>
  </si>
  <si>
    <t>Performance Reports</t>
  </si>
  <si>
    <t>Full Stock Availability, all tiers</t>
  </si>
  <si>
    <t>Stocked According to Plan, all tiers</t>
  </si>
  <si>
    <t>On-Time, In Full delivery (OTIF), all tiers</t>
  </si>
  <si>
    <t>Forecasted Demand Ratio (forecast accuracy)</t>
  </si>
  <si>
    <t>Closed Vial Wastage, all tiers</t>
  </si>
  <si>
    <t>Temperature Alarm Rate and (where possible) Average Duration, all units</t>
  </si>
  <si>
    <t>Coverage Supply Ratio (coverage reported vs. doses utilized)</t>
  </si>
  <si>
    <t>Product Master Data</t>
  </si>
  <si>
    <t>System provides offline capabilities for users to create placeholder product identifiers and other product information in offline mode to facilitate processes such as blind receiving for products that are not yet created in the system</t>
  </si>
  <si>
    <t>System synchronizes master data across systems regularly, including with those that captured data in offline mode and provides users the ability to rectify data quality and integrity issues</t>
  </si>
  <si>
    <t>System allows capture of standardized product information including images in a centralized way </t>
  </si>
  <si>
    <t>System provides users the ability to create, update and delete product information </t>
  </si>
  <si>
    <t>System captures history of changes made to product information records </t>
  </si>
  <si>
    <t>System provides workflows to manage updates to product information and approvals to accept updates </t>
  </si>
  <si>
    <t>System provides the ability to upload master data from data sources such as manufacturers received in spreadsheet formats</t>
  </si>
  <si>
    <t>System can integrate with other transactional systems to exchange product information </t>
  </si>
  <si>
    <t>System can integrate with data providers’ systems such as manufacturer systems and Global Data Synchronization Network (GDSN) data pool to receive standardized data </t>
  </si>
  <si>
    <t>Facility Master Data</t>
  </si>
  <si>
    <t>System allows capture of facilities information in a standardized and a centralized way </t>
  </si>
  <si>
    <t>System provides the capability to map and link standardized location identifiers such as Global Location Numbers (GLNs) with national identifiers, if and when required</t>
  </si>
  <si>
    <t>System can integrate with other transactional systems to exchange standardized facility information </t>
  </si>
  <si>
    <t>Supplier Master Data</t>
  </si>
  <si>
    <t>System allows capture of supplier master data such as supplier identifier, name, and address along with location details </t>
  </si>
  <si>
    <t>System can integrate with transactional systems to share supplier master data </t>
  </si>
  <si>
    <t>System can map GLNs to supplier information such as supplier locations </t>
  </si>
  <si>
    <t>System provides a supplier portal where suppliers can provide their details in a standardized way </t>
  </si>
  <si>
    <t>Flat File</t>
  </si>
  <si>
    <t>API</t>
  </si>
  <si>
    <t>Specific Standards</t>
  </si>
  <si>
    <t>Technologies should provide standard means of accessing data within the system that does not lock the client into proprietary data formats or storage mechanisms.  See the section on Emerging Standards* at the end of this document for recommendations on standards that should be considered as a value add for future compatibility.</t>
  </si>
  <si>
    <t>Cold Chain Temperature Monitoring</t>
  </si>
  <si>
    <t>Inbound Processing</t>
  </si>
  <si>
    <t>System provides capability to receive product packages that do not come with GS1 or proprietary/non-GS1 barcodes by allowing users to manually enter product package details including batch number, quantity, and expiry date</t>
  </si>
  <si>
    <t>System is capable of blind receiving products when advanced shipment notice details are not available in the system, by capturing shipment details while receiving along with batch number and expiry date</t>
  </si>
  <si>
    <t>System provides offline capabilities to perform basic operations such as receiving and syncs with the main database when the device is connected back online</t>
  </si>
  <si>
    <t>System allows users to record the storage location of products once they are put away</t>
  </si>
  <si>
    <t>System allows capture of advanced shipment notices with details including shipment number, purchase order number, product information, unit of measure and quantity along with batch numbers and expiry dates if available, and provide a forward view of the scheduled arrival</t>
  </si>
  <si>
    <t>System does validations of entered data to check for mandatory fields and data integrity</t>
  </si>
  <si>
    <t>System provides the ability to capture serial numbers, if available, as part of advanced shipment notices</t>
  </si>
  <si>
    <t>System provides capability to scan GS1 and/or proprietary/non-GS1 barcodes on product packaging barcode labels using barcode scanners to receive products against advanced shipment notices captured in the system</t>
  </si>
  <si>
    <t>System provides capability to print barcodes with relevant information such as GTIN or local product identifier (if GTIN not available), batch number, quantity and expiry date, for those products whose packages come without a barcode label</t>
  </si>
  <si>
    <t>System can generate a goods receipt note with details such as product quantities received against ordered quantity and any quantities rejected along with rejection or receipt condition notes</t>
  </si>
  <si>
    <t>System generates put away tasks once products are completely received, by allocating empty storage locations for received products, and allows printing of tasks for warehouse personnel to perform </t>
  </si>
  <si>
    <t>System captures warehouse equipment details and personnel skill details to help in assignment of put away tasks </t>
  </si>
  <si>
    <t>System calculates warehouse space dynamically based on inbound shipments, products' volume, and storage availability</t>
  </si>
  <si>
    <t>System automatically assigns put away tasks to warehouse personnel based on factors such as workload, skills, and storage space </t>
  </si>
  <si>
    <t>System provides the capability for users to perform put away tasks using handheld devices/mobile computers and records the storage location of products once they are put away</t>
  </si>
  <si>
    <t>System can integrate directly with suppliers and logistics providers to exchange advanced shipment notices/shipments along with status updates </t>
  </si>
  <si>
    <t>System alerts warehouse personnel of inbound shipments, based on the captured advanced shipment notices and estimated delivery dates, to enable planning for space and labor </t>
  </si>
  <si>
    <t>System alerts issues related to storage spaces dynamically </t>
  </si>
  <si>
    <t>System captures and shares inbound processing exceptions with other systems such as procurement to enhance planning, vendor performance mgmt. and recalls </t>
  </si>
  <si>
    <t>General Inventory Management</t>
  </si>
  <si>
    <t>System tracks available inventory details with information such as product identifier, batch number, expiration date and quantity</t>
  </si>
  <si>
    <t>System provides offline capabilities to perform basic operations such as inventory updates, and syncs with the main database when the device is connected back online</t>
  </si>
  <si>
    <t>System tracks inventory in the stored locations with information such as product identifier, batch number, expiration date and quantity </t>
  </si>
  <si>
    <t>System is capable of capturing serialization data and aggregating and disaggregating serialization data across all transactions </t>
  </si>
  <si>
    <t>System can determine inventory replenishment needs based on factors such as min-max, safety or buffer stock and average consumption</t>
  </si>
  <si>
    <t>System can integrate with order management system to generate replenishment orders based on replenishment needs</t>
  </si>
  <si>
    <t>System can integrate with other systems such as Order Management to provide real time inventory data such as receipts, stock on hand and adjustments </t>
  </si>
  <si>
    <t>System generates cycle count tasks randomly and physical count tasks based on warehouse count schedule, and allows printing them for warehouse personnel to perform tasks </t>
  </si>
  <si>
    <t>System allows supervisors to accept/reject count discrepancies and automatically adjusts inventory based on acceptance or rejection </t>
  </si>
  <si>
    <t>System provides capability to configure warehouse locations including aisles and bins and define what category of products get stored where </t>
  </si>
  <si>
    <t>System able to assign reservations to inventory to enable distribution planning</t>
  </si>
  <si>
    <t>System provides the capability to perform inventory counts using handheld devices </t>
  </si>
  <si>
    <t>System assigns inventory counts automatically to warehouse personnel based on workload and skills</t>
  </si>
  <si>
    <t>System can integrate with CCE unit to capture temperature readings</t>
  </si>
  <si>
    <t>System is capable of capturing temperature excursion alarms by CCE unit</t>
  </si>
  <si>
    <t>System has a disposal code for when VVM has exceeded</t>
  </si>
  <si>
    <t>System can capture and maintain CCE unit profiles (make, model, capacity, age, energy source, etc.)</t>
  </si>
  <si>
    <t xml:space="preserve"> System can capture and maintain CCE Locations (installed, stored, service site)</t>
  </si>
  <si>
    <t>System can integrate with CCE to update functional status  </t>
  </si>
  <si>
    <t>System can identify CCEs requiring replacement based on age of equipment, performance trend and service history</t>
  </si>
  <si>
    <t>System can integrate with cold chain transport container to capture temperature readings</t>
  </si>
  <si>
    <t>System supports WHO PQS interoperability standards</t>
  </si>
  <si>
    <t>System maintains CCE spare parts &amp; tool sets profiles</t>
  </si>
  <si>
    <t>System maintains spare parts &amp; tools inventory (location, quantity, replenishment rule, transaction)</t>
  </si>
  <si>
    <t>System can generate a CCE service schedule, including maintenance activity tracking for services requested, services performed and service outcomes</t>
  </si>
  <si>
    <t>System can Analyze CCE performance   </t>
  </si>
  <si>
    <t>System maintains a list of CCE service providers by CCE type</t>
  </si>
  <si>
    <t>Outbound Processing</t>
  </si>
  <si>
    <t>System allows capture of product details including batch number, expiration date and quantity that was issued out, and accordingly updates inventory</t>
  </si>
  <si>
    <t>System provides offline capabilities to perform the operation of issuing out inventory and updates local inventory, and syncs with the main database when the device is connected back online</t>
  </si>
  <si>
    <t>System allows capture of requisition/outbound order details including requisition number, product details, quantities </t>
  </si>
  <si>
    <t>System generates outbound shipments, with details such as shipment number and product details, based on associated outbound order in the system </t>
  </si>
  <si>
    <t>System can integrate with order management system to provide real time updates regarding outbound shipments  </t>
  </si>
  <si>
    <t>System generates picklists based on various configurable criteria such as FIFO, FEFO, LIFO and use by dates</t>
  </si>
  <si>
    <t>System can integrate with other systems to share shipment information and status updates electronically </t>
  </si>
  <si>
    <t>System generates picklist tasks that can be printed out for warehouse personnel to perform  </t>
  </si>
  <si>
    <t>System captures details of picked products including batch number, quantity and expiration date and associates them with shipments </t>
  </si>
  <si>
    <t xml:space="preserve">System provides ability to pack products in required pack sizes and generates and prints packing labels </t>
  </si>
  <si>
    <t>System consolidates and optimizes picklists and picking tasks based on factors such as warehouse location, order priority and product category </t>
  </si>
  <si>
    <t>System provides capability for users to perform picking task using handheld devices </t>
  </si>
  <si>
    <t>System can print packing slips/ pack lists along with shipping documents that will be used by receiving location to validate delivered commodities</t>
  </si>
  <si>
    <t>System is capable of assigning carrier information to shipments </t>
  </si>
  <si>
    <t>F-FP-01</t>
  </si>
  <si>
    <t>Demand Planning</t>
  </si>
  <si>
    <t>System is synced with demand data that is captured in transactional systems in any time bucket (weekly at minimum) </t>
  </si>
  <si>
    <t>F-FP-02</t>
  </si>
  <si>
    <t>System provides the ability to upload demand data </t>
  </si>
  <si>
    <t>F-FP-03</t>
  </si>
  <si>
    <t>System retains three years of demand data to make 12 month rolling forecast using simple algorithms such as moving average </t>
  </si>
  <si>
    <t>F-FP-04</t>
  </si>
  <si>
    <t>System provides the ability to set forecast horizon to produce an extended forecast in monthly buckets</t>
  </si>
  <si>
    <t>F-FP-05</t>
  </si>
  <si>
    <t>System checks for forecast accuracy to determine appropriate forecasting algorithm  </t>
  </si>
  <si>
    <t>F-FP-06</t>
  </si>
  <si>
    <t>System allows for forecast approvals by users </t>
  </si>
  <si>
    <t>F-FP-07</t>
  </si>
  <si>
    <t>System captures demand data, historic demand data and any adjustments in historic data across geographies and product hierarchies </t>
  </si>
  <si>
    <t>F-FP-08</t>
  </si>
  <si>
    <t>System analyses demand data for any outliers and smoothens data if anomalies are identified. </t>
  </si>
  <si>
    <t>F-FP-09</t>
  </si>
  <si>
    <t>F-FP-10</t>
  </si>
  <si>
    <t>System provides advanced forecasting models that use factors such as population density, supply chain fluctuations, seasonality and special events that impact demand. </t>
  </si>
  <si>
    <t>F-FP-11</t>
  </si>
  <si>
    <t>System allows collaborative forecasting in pre-defined forecasting cycle such as monthly and allows for collaborative adjustments and approvals </t>
  </si>
  <si>
    <t>F-FP-12</t>
  </si>
  <si>
    <t>System captures and maintains history of forecast adjustments along with reasons </t>
  </si>
  <si>
    <t>F-FP-13</t>
  </si>
  <si>
    <t>System can use adjustment data to calculate forecast adjustment accuracy in addition to forecast accuracy. </t>
  </si>
  <si>
    <t>F-FP-14</t>
  </si>
  <si>
    <t>System maintains multiple product life cycle profiles and allows transfer of forecasts from a product version being retired to a newer version. </t>
  </si>
  <si>
    <t>F-FP-15</t>
  </si>
  <si>
    <t>System provides the ability to maintain multiple demand scenarios </t>
  </si>
  <si>
    <t>F-FP-16</t>
  </si>
  <si>
    <t xml:space="preserve">System can forecast based on triangulation of consumption data and morbidity </t>
  </si>
  <si>
    <t>F-FP-17</t>
  </si>
  <si>
    <t>Supply Planning</t>
  </si>
  <si>
    <t>System provides supply planning template to capture and load inventory, demand/consumption, and supply data </t>
  </si>
  <si>
    <t>F-FP-18</t>
  </si>
  <si>
    <t>System calculates net requirements by comparing demand against availability and planned/scheduled supply </t>
  </si>
  <si>
    <t>F-FP-19</t>
  </si>
  <si>
    <t>System allows updates to supply plans based on changes in demand and supply conditions </t>
  </si>
  <si>
    <t>F-FP-20</t>
  </si>
  <si>
    <t>System suggests corrective actions needed in the supply chain to prevent stock-outs or overstocking </t>
  </si>
  <si>
    <t>F-FP-21</t>
  </si>
  <si>
    <t>System provides multiple demand and supply planning templates to facilitate simulation with alternative solutions to select best plan </t>
  </si>
  <si>
    <t>F-FP-22</t>
  </si>
  <si>
    <t>System measures supply plan accuracy and identifies planning exceptions for planners to take action and resolve </t>
  </si>
  <si>
    <t>F-FP-23</t>
  </si>
  <si>
    <t>System provides plan simulations with alternate solutions </t>
  </si>
  <si>
    <t>F-FP-24</t>
  </si>
  <si>
    <t>System measures accuracy across multiple simulation plans and allows selecting the best plan </t>
  </si>
  <si>
    <t>F-FP-25</t>
  </si>
  <si>
    <t>System provides real time collaborative planning with suppliers to consider supplier capacity and adjust plan based on supply chain exceptions </t>
  </si>
  <si>
    <t>F-FP-26</t>
  </si>
  <si>
    <t>System provides integration of plan data with other supply chain systems and ecosystems such as HIS and regulatory to enable end-to-end visibility and enhanced digital collaboration </t>
  </si>
  <si>
    <t>F-SC-01</t>
  </si>
  <si>
    <t>Sourcing</t>
  </si>
  <si>
    <t>System maintains annual procurement plans and can identify sourcing requirements </t>
  </si>
  <si>
    <t>F-SC-02</t>
  </si>
  <si>
    <t>System uses inventory data and demand data to determine sourcing requirements that feed into annual procurement plans </t>
  </si>
  <si>
    <t>F-SC-03</t>
  </si>
  <si>
    <t>System allows supply planning at national level and each supply chain level to determine sourcing requirements </t>
  </si>
  <si>
    <t>F-SC-04</t>
  </si>
  <si>
    <t>System monitors and alerts for expiring contracts in advance </t>
  </si>
  <si>
    <t>F-SC-05</t>
  </si>
  <si>
    <t>System uses procurement plans to establish procurement budgets and ceilings for suppliers  </t>
  </si>
  <si>
    <t>F-SC-06</t>
  </si>
  <si>
    <t>System creates individual procurement plans using 12 month rolling forecasts for products that might require new contracts </t>
  </si>
  <si>
    <t>F-SC-07</t>
  </si>
  <si>
    <t>System captures new contracting requirements along with procurement specifications </t>
  </si>
  <si>
    <t>F-SC-08</t>
  </si>
  <si>
    <t>System can use multiyear forecast data to determine sourcing needs </t>
  </si>
  <si>
    <t>F-SC-09</t>
  </si>
  <si>
    <t>System automatically validates contract values against the established budget and ceilings </t>
  </si>
  <si>
    <t>F-SC-10</t>
  </si>
  <si>
    <t>System allows multiple sourcing strategies such as direct drop shipping and vendor managed inventory </t>
  </si>
  <si>
    <t>F-SC-11</t>
  </si>
  <si>
    <t>System allows collaboration with sourcing stakeholders such as suppliers, manufacturers, and freight forwarders </t>
  </si>
  <si>
    <t>F-SC-12</t>
  </si>
  <si>
    <t>System uses distribution and consumption data along with lead time and logistics costs to calculate sourcing needs and frequency </t>
  </si>
  <si>
    <t>F-SC-13</t>
  </si>
  <si>
    <t>Tender Management</t>
  </si>
  <si>
    <t>System provides standard contract templates for different contract types such as firm fixed price and blanket purchase agreement </t>
  </si>
  <si>
    <t>F-SC-14</t>
  </si>
  <si>
    <t>System provides ability to capture contract specifics such as supplier details, product information, pricing information, period of performance and necessary contractual terms </t>
  </si>
  <si>
    <t>F-SC-15</t>
  </si>
  <si>
    <t>System validates mandatory fields of the contract and checks for data integrity</t>
  </si>
  <si>
    <t>F-SC-16</t>
  </si>
  <si>
    <t>System tracks contract approvals </t>
  </si>
  <si>
    <t>F-SC-17</t>
  </si>
  <si>
    <t>System allows uploading contracts, addendums, and changes as part of original approved contract </t>
  </si>
  <si>
    <t>F-SC-18</t>
  </si>
  <si>
    <t>System provides the ability to manage RFx events to facilitate competitive bidding </t>
  </si>
  <si>
    <t>F-SC-19</t>
  </si>
  <si>
    <t>System allows contract addendums and changes and maintains history/audit of those changes </t>
  </si>
  <si>
    <t>F-SC-20</t>
  </si>
  <si>
    <t>System provides a contract management workflow that allows reviews and approvals </t>
  </si>
  <si>
    <t>F-SC-21</t>
  </si>
  <si>
    <t>System allows collaborative reviews and approvals through electronic signatures with suppliers and procurement &amp; risk teams through portals </t>
  </si>
  <si>
    <t>F-SC-22</t>
  </si>
  <si>
    <t>Supplier Information Management</t>
  </si>
  <si>
    <t>System allows capture of supplier name, address, sites that can be cross-referenced across sourcing and contractual documentation </t>
  </si>
  <si>
    <t>F-SC-23</t>
  </si>
  <si>
    <t>System validates mandatory fields of supplier data and checks for data integrity </t>
  </si>
  <si>
    <t>F-SC-24</t>
  </si>
  <si>
    <t>System utilizes transactional data uploaded in the system to analyze supplier performance </t>
  </si>
  <si>
    <t>F-SC-25</t>
  </si>
  <si>
    <t>System provides a supplier portal for suppliers to register and provide supplier master data with GLN </t>
  </si>
  <si>
    <t>F-SC-26</t>
  </si>
  <si>
    <t>System uses uploaded transactional data to explore strategic sourcing and analyze spendings by product category </t>
  </si>
  <si>
    <t>F-SC-27</t>
  </si>
  <si>
    <t>System uses transactional data with product and supplier master data for automated KPI and performance analysis </t>
  </si>
  <si>
    <t>F-SC-28</t>
  </si>
  <si>
    <t>System is integrated with other systems to share supplier information for operational and financial processes </t>
  </si>
  <si>
    <t>F-SC-29</t>
  </si>
  <si>
    <t>System can rate suppliers and alerting for performance exceptions </t>
  </si>
  <si>
    <t>F-PM-01</t>
  </si>
  <si>
    <t xml:space="preserve">Procurement Processing  </t>
  </si>
  <si>
    <t>System generates unique purchase order numbers and provides the ability to capture purchase order details including header details such as address and line details such as product information, quantity, and price </t>
  </si>
  <si>
    <t>F-PM-02</t>
  </si>
  <si>
    <t>System does purchase order validations such as checking for mandatory fields and data integrity   </t>
  </si>
  <si>
    <t>F-PM-03</t>
  </si>
  <si>
    <t>System allows purchase order modifications with along appropriate reasons and maintains history/audit of modifications </t>
  </si>
  <si>
    <t>F-PM-04</t>
  </si>
  <si>
    <t>System identifies process exceptions such as delays </t>
  </si>
  <si>
    <t>F-PM-05</t>
  </si>
  <si>
    <t>System is capable to tracking various purchase order workflow statuses </t>
  </si>
  <si>
    <t>F-PM-06</t>
  </si>
  <si>
    <t>System can integrate directly with suppliers to exchange purchase orders and order updates </t>
  </si>
  <si>
    <t>F-PM-07</t>
  </si>
  <si>
    <t>System can integrate with other operational systems to share procurement information for visibility and various processes such as payments </t>
  </si>
  <si>
    <t>F-PM-08</t>
  </si>
  <si>
    <t>System automatically notifies process exceptions to authorized personnel and allows them to resolve through the system </t>
  </si>
  <si>
    <t>F-PM-09</t>
  </si>
  <si>
    <t>System is capable of interfacing with eProcurement portals to exchange information for publishing tenders and results of tendering for further contract management</t>
  </si>
  <si>
    <t>F-PM-10</t>
  </si>
  <si>
    <t>System can integrate with order management system/module to facilitate direct drop shipping </t>
  </si>
  <si>
    <t>F-PM-11</t>
  </si>
  <si>
    <t>Systems can integrate with warehouse management system to automatically initiate replenishment orders based on inventory needs </t>
  </si>
  <si>
    <t>F-PM-12</t>
  </si>
  <si>
    <t>Fulfillment</t>
  </si>
  <si>
    <t>System is capable of tracking purchase order fulfillment statuses with timestamps </t>
  </si>
  <si>
    <t>F-PM-13</t>
  </si>
  <si>
    <t>System can create advance shipment notices linked to purchase order line/s </t>
  </si>
  <si>
    <t>F-PM-14</t>
  </si>
  <si>
    <t>System allows creation of multiple advance shipment notices against a purchase order </t>
  </si>
  <si>
    <t>F-PM-15</t>
  </si>
  <si>
    <t>System allows capture of receipts, along with details such as batch number, quantity, and expiration date, against advanced shipment notices  </t>
  </si>
  <si>
    <t>F-PM-16</t>
  </si>
  <si>
    <t>System updates purchase order status based on status of associated advanced shipment notices and closes out the purchase order based on completion of receipts against advance shipment notices </t>
  </si>
  <si>
    <t>F-PM-17</t>
  </si>
  <si>
    <t>System can integrate with other operational systems as well as supplier systems via electronic data interchange (EDI) or appropriate mechanism to exchange data such as purchase order modifications and status updates and inbound advanced shipment notices </t>
  </si>
  <si>
    <t>F-OM-01</t>
  </si>
  <si>
    <t>Requisitioning and Distribution</t>
  </si>
  <si>
    <t>System provides the ability to create simple inventory requests with product and quantity details, in off-line mode to sync with the main database once the system is available online</t>
  </si>
  <si>
    <t>F-OM-02</t>
  </si>
  <si>
    <t>System allows creation of requisition orders to pull inventory from upstream facilities and distribution or transfer orders to push inventory to downstream facilities</t>
  </si>
  <si>
    <t>F-OM-03</t>
  </si>
  <si>
    <t>System generates unique order numbers and provides the ability to capture order details including header details such as delivery address and line details such as product information, quantity and price </t>
  </si>
  <si>
    <t>F-OM-04</t>
  </si>
  <si>
    <t>System does order validations such as checking for mandatory fields and data integrity </t>
  </si>
  <si>
    <t>F-OM-05</t>
  </si>
  <si>
    <t>System provides delivery estimates for requisition based on item lead times </t>
  </si>
  <si>
    <t>F-OM-06</t>
  </si>
  <si>
    <t>System provides automated requisitions workflow management to coordinate approvals and rejections  </t>
  </si>
  <si>
    <t>F-OM-07</t>
  </si>
  <si>
    <t>System identifies processing exceptions such as delays and alerts appropriate personnel </t>
  </si>
  <si>
    <t>F-OM-08</t>
  </si>
  <si>
    <t>System is capable of initiating and managing returns and recalls of damaged or sub-standard quality products and link the returns and recalls to original requisition order </t>
  </si>
  <si>
    <t>F-OM-09</t>
  </si>
  <si>
    <t>System validates requisition automatically against available budget/funds pulled from financial systems </t>
  </si>
  <si>
    <t>F-OM-10</t>
  </si>
  <si>
    <t>System can integrate with fulfillment locations (inventory systems) to provide visibility to inventory across the supply chain when placing a requisition </t>
  </si>
  <si>
    <t>F-OM-11</t>
  </si>
  <si>
    <t>System schedules fulfillment of requisitions based on promised/requested delivery dates and inventory availability across fulfillment locations including future inventory </t>
  </si>
  <si>
    <t>F-OM-12</t>
  </si>
  <si>
    <t>System provides delivery estimates for requisitions based on shipping location proximity, logistics &amp; transportation lead time in addition to any item specific lead times </t>
  </si>
  <si>
    <t>F-OM-13</t>
  </si>
  <si>
    <t>System dynamically updates delivery estimates based on information from other systems on changing conditions </t>
  </si>
  <si>
    <t>F-OM-14</t>
  </si>
  <si>
    <t>System can integrate with other systems to exchange order information and updates </t>
  </si>
  <si>
    <t>F-OM-15</t>
  </si>
  <si>
    <t>System can capture and process requisitions for non-catalog products to trigger linked sourcing and procurement process </t>
  </si>
  <si>
    <t>F-OM-16</t>
  </si>
  <si>
    <t>System is capable of reconciling and tracking requisitions against supply/distribution plans </t>
  </si>
  <si>
    <t>F-OM-17</t>
  </si>
  <si>
    <t>System is capable of automatically triggering requisitions based on demand/dispensing and inventory consumption patterns in downstream systems </t>
  </si>
  <si>
    <t>F-OM-18</t>
  </si>
  <si>
    <t>System is capable of triggering and linking requisitions with procurements when warehouse inventory is not available </t>
  </si>
  <si>
    <t>F-OM-19</t>
  </si>
  <si>
    <t>Requisition Fulfillment</t>
  </si>
  <si>
    <t>System alerts users when requisition is ready to be fulfilled/ready for pickup</t>
  </si>
  <si>
    <t>F-OM-20</t>
  </si>
  <si>
    <t>System is capable of allocating inventories automatically based on availability and shelf life with the ability to override allocations if required </t>
  </si>
  <si>
    <t>F-OM-21</t>
  </si>
  <si>
    <t>System is capable of printing requisition orders </t>
  </si>
  <si>
    <t>F-OM-22</t>
  </si>
  <si>
    <t>System ensures that allocated inventory is not available for allocation to other requisition orders </t>
  </si>
  <si>
    <t>F-OM-23</t>
  </si>
  <si>
    <t>System can integrate with fulfillment systems to share requisition order details and track fulfillment statuses/updates </t>
  </si>
  <si>
    <t>F-OM-24</t>
  </si>
  <si>
    <t>System allocates optimal requisition fulfillment location based on multiple factors such as availability, proximity, and shelf life </t>
  </si>
  <si>
    <t>F-OM-25</t>
  </si>
  <si>
    <t>System is capable of prioritizing, and allocating inventory locations to fulfill requisitions, based on changing circumstances like stock outs in a location</t>
  </si>
  <si>
    <t>F-OM-26</t>
  </si>
  <si>
    <t>System is capable of tracking detailed fulfillment stages end to end by integrating with other systems</t>
  </si>
  <si>
    <t>F-OM-27</t>
  </si>
  <si>
    <t>System is capable of dynamically adjusting inventory allocations based on changing scenarios shared by other systems such as WMS </t>
  </si>
  <si>
    <t>F-OM-28</t>
  </si>
  <si>
    <t>System can link receipts to original requisitions to mark the requisitions as completely fulfilled or partially fulfilled depending on received vs ordered quantities</t>
  </si>
  <si>
    <t>F-OM-29</t>
  </si>
  <si>
    <t>System tracks and uses detailed fulfillment stages for exception management with the ability for users to take necessary action </t>
  </si>
  <si>
    <t>F-TM-01</t>
  </si>
  <si>
    <t>Route Management</t>
  </si>
  <si>
    <t>F-TM-02</t>
  </si>
  <si>
    <t>System can optimize routes based on various criteria including volume, urgency, and distance etc. </t>
  </si>
  <si>
    <t>F-TM-03</t>
  </si>
  <si>
    <t>System uses real time updates of weather/traffic and coordinated updates from shipping and receiving systems for route optimization </t>
  </si>
  <si>
    <t>F-TM-04</t>
  </si>
  <si>
    <t>System provides simulation-based network and route optimization options </t>
  </si>
  <si>
    <t>F-TM-05</t>
  </si>
  <si>
    <t>System captures and shares inbound processing exceptions with other systems such as procurement to enhance planning, vendor performance management and recalls </t>
  </si>
  <si>
    <t>F-TM-06</t>
  </si>
  <si>
    <t>Transport Execution</t>
  </si>
  <si>
    <t>F-TM-07</t>
  </si>
  <si>
    <t>F-TM-08</t>
  </si>
  <si>
    <t>F-TM-09</t>
  </si>
  <si>
    <t>F-TM-10</t>
  </si>
  <si>
    <t>F-TM-11</t>
  </si>
  <si>
    <t>System can integrate with vehicle sensors or smart vehicle monitors to track data elements such as tire pressure, fuel consumption and speed limits</t>
  </si>
  <si>
    <t>F-TM-12</t>
  </si>
  <si>
    <t>Freight Audit and Payment</t>
  </si>
  <si>
    <t xml:space="preserve">System allows upload of freight invoices and payment details </t>
  </si>
  <si>
    <t>F-TM-13</t>
  </si>
  <si>
    <t xml:space="preserve">System can automatically link freight invoices with associated shipments and deliveries </t>
  </si>
  <si>
    <t>F-TM-14</t>
  </si>
  <si>
    <t xml:space="preserve">System allows reconciliation and consolidation of freight bills and invoices  </t>
  </si>
  <si>
    <t>F-TM-15</t>
  </si>
  <si>
    <t>System adjusts, audits, and allocates freight bills to respective orders/shipments </t>
  </si>
  <si>
    <t>F-TM-16</t>
  </si>
  <si>
    <t>System provides ability to process payments to logistics vendors </t>
  </si>
  <si>
    <t>F-TT-01</t>
  </si>
  <si>
    <t>Commodity Verification</t>
  </si>
  <si>
    <t>F-TT-02</t>
  </si>
  <si>
    <t>F-TT-03</t>
  </si>
  <si>
    <t>F-TT-04</t>
  </si>
  <si>
    <t>Commodity Tracking</t>
  </si>
  <si>
    <t>F-TT-05</t>
  </si>
  <si>
    <t>F-TT-06</t>
  </si>
  <si>
    <t>System can integrate with other regional or global traceability systems to either exchange information such as master data (GTINs), transactional data (batch and serial numbers, event data) or to track, trace and verify commodities to address cross-border product falsifications</t>
  </si>
  <si>
    <t>F-TT-07</t>
  </si>
  <si>
    <t>System can initiate recalls of batches distributed within the country based on the traced commodities</t>
  </si>
  <si>
    <t>F-TT-08</t>
  </si>
  <si>
    <t>System can track and trace all physical commodity movements by scanning GS1 barcode on a physical product’s packaging label and associating the scanned data with master and transactional data </t>
  </si>
  <si>
    <t>F-TT-09</t>
  </si>
  <si>
    <t>System is capable of tracking and tracing specific instance of the products by serial numbers across the supply chain </t>
  </si>
  <si>
    <t>F-TT-10</t>
  </si>
  <si>
    <t>System can initiate national supply chain level recalls based on global product quality alerts </t>
  </si>
  <si>
    <t>NF-HO-01</t>
  </si>
  <si>
    <t>SLA / OLA</t>
  </si>
  <si>
    <t>The vendor providing the hosting options must fully describe the SLA (in the case of an outsourced option) or OLA (in the case of self-hosting) on the following key points:
•	Uptime % requirements and how uptime is to be measured
•	How scheduled downtime for maintenance is handled
What form of credit is applied when an SLA/OLA condition fails to meet its objectives</t>
  </si>
  <si>
    <t>NF-HO-02</t>
  </si>
  <si>
    <t>Data Control</t>
  </si>
  <si>
    <t>When selecting an outsourced or cloud-based solution, the vendor must demonstrate how the control of the data remains with the country and what roles with the vendor will have access to the unencrypted data.</t>
  </si>
  <si>
    <t>NF-HO-03</t>
  </si>
  <si>
    <t>Data Export</t>
  </si>
  <si>
    <t>When selecting an outsourced or cloud-based solution, the system must be able to generate full extracts of the data on a regularly shared with the country in an automated manner</t>
  </si>
  <si>
    <t>NF-C-01</t>
  </si>
  <si>
    <t>Bandwidth Needs</t>
  </si>
  <si>
    <t>NF-C-02</t>
  </si>
  <si>
    <t>Latency Sensitivity</t>
  </si>
  <si>
    <t>NF-C-03</t>
  </si>
  <si>
    <t>Cache / Offline Needs</t>
  </si>
  <si>
    <t>NF-C-04</t>
  </si>
  <si>
    <t>Mobile Application</t>
  </si>
  <si>
    <t>System has the capability to use mobile devices to view and execute basic workflow actions.</t>
  </si>
  <si>
    <t>NF-UE-01</t>
  </si>
  <si>
    <t>Scalability</t>
  </si>
  <si>
    <t>Describe how the system can achieve the target full implementation scalability while maintaining effective user responsiveness.  The target for full implementation must be described in terms of the number of products, trade items, users, suppliers and sites and total transactions over a five-year period.</t>
  </si>
  <si>
    <t>NF-UE-02</t>
  </si>
  <si>
    <t>Language</t>
  </si>
  <si>
    <t>NF-UE-03</t>
  </si>
  <si>
    <t>Screen Configuration</t>
  </si>
  <si>
    <t>NF-UE-04</t>
  </si>
  <si>
    <t>Documentation</t>
  </si>
  <si>
    <t>NF-UE-05</t>
  </si>
  <si>
    <t>Score Results based on Points Possible:</t>
  </si>
  <si>
    <t># Req</t>
  </si>
  <si>
    <t>Total Possible</t>
  </si>
  <si>
    <t>Vendor 1</t>
  </si>
  <si>
    <t>Vendor 2</t>
  </si>
  <si>
    <t>Vendor 3</t>
  </si>
  <si>
    <t>Aggregated Partnership % Score</t>
  </si>
  <si>
    <t>Aggregated Solution % Score</t>
  </si>
  <si>
    <t>Recommendation Portion:</t>
  </si>
  <si>
    <t>Bidder 1</t>
  </si>
  <si>
    <t>Bidder 2</t>
  </si>
  <si>
    <t>Bidder 3</t>
  </si>
  <si>
    <t>Cost %</t>
  </si>
  <si>
    <t>-</t>
  </si>
  <si>
    <t>Partnership %</t>
  </si>
  <si>
    <t>Solution %</t>
  </si>
  <si>
    <t>Score Results as a % of the Recommendation Weighting:</t>
  </si>
  <si>
    <t>Cost</t>
  </si>
  <si>
    <t>weights</t>
  </si>
  <si>
    <t>example score</t>
  </si>
  <si>
    <t>o/c/d</t>
  </si>
  <si>
    <t>O</t>
  </si>
  <si>
    <t>oob</t>
  </si>
  <si>
    <t>&gt; oob is slightly more than a config item</t>
  </si>
  <si>
    <t>C</t>
  </si>
  <si>
    <t>config</t>
  </si>
  <si>
    <t>&gt; configs are twice the value of a dev (max score)</t>
  </si>
  <si>
    <t>D</t>
  </si>
  <si>
    <t>dev</t>
  </si>
  <si>
    <t>&gt; dev's are baseline/no adjustment</t>
  </si>
  <si>
    <r>
      <rPr>
        <b/>
        <sz val="11"/>
        <color theme="1"/>
        <rFont val="Calibri"/>
        <family val="2"/>
        <scheme val="minor"/>
      </rPr>
      <t xml:space="preserve">What is the purpose of this document: </t>
    </r>
    <r>
      <rPr>
        <sz val="11"/>
        <color theme="1"/>
        <rFont val="Calibri"/>
        <family val="2"/>
        <scheme val="minor"/>
      </rPr>
      <t xml:space="preserve">
This document has all of the requirements from the Target Software Standards document.  This document can be used to evaluate vendors for specific supply chain management system capabilities against the requirements listed in the 'Requirements' tab. Requirements have been grouped by various functional and non-functional areas. Vendors and their respective software capabilities can be evaluated using this workbook based on the applicable supply chain functionality or group of  functionalities being evaluated.
The intent of this document is to act as template for Countries to start from where they </t>
    </r>
    <r>
      <rPr>
        <b/>
        <sz val="11"/>
        <color theme="1"/>
        <rFont val="Calibri"/>
        <family val="2"/>
        <scheme val="minor"/>
      </rPr>
      <t>can and should</t>
    </r>
    <r>
      <rPr>
        <sz val="11"/>
        <color theme="1"/>
        <rFont val="Calibri"/>
        <family val="2"/>
        <scheme val="minor"/>
      </rPr>
      <t xml:space="preserve"> customize it to meet their specific requirements.
</t>
    </r>
  </si>
  <si>
    <t>C-WM-01</t>
  </si>
  <si>
    <t>C-WM-02</t>
  </si>
  <si>
    <t>C-WM-03</t>
  </si>
  <si>
    <t>C-WM-04</t>
  </si>
  <si>
    <t>C-WM-05</t>
  </si>
  <si>
    <t>C-WM-06</t>
  </si>
  <si>
    <t>C-WM-07</t>
  </si>
  <si>
    <t>C-WM-08</t>
  </si>
  <si>
    <t>C-WM-09</t>
  </si>
  <si>
    <t>C-WM-10</t>
  </si>
  <si>
    <t>C-WM-11</t>
  </si>
  <si>
    <t>C-WM-12</t>
  </si>
  <si>
    <t>C-WM-13</t>
  </si>
  <si>
    <t>C-WM-14</t>
  </si>
  <si>
    <t>C-WM-15</t>
  </si>
  <si>
    <t>C-WM-16</t>
  </si>
  <si>
    <t>C-WM-17</t>
  </si>
  <si>
    <t>C-WM-18</t>
  </si>
  <si>
    <t>C-WM-19</t>
  </si>
  <si>
    <t>C-WM-20</t>
  </si>
  <si>
    <t>C-WM-21</t>
  </si>
  <si>
    <t>C-WM-22</t>
  </si>
  <si>
    <t>C-WM-23</t>
  </si>
  <si>
    <t>C-WM-24</t>
  </si>
  <si>
    <t>C-WM-25</t>
  </si>
  <si>
    <t>C-WM-26</t>
  </si>
  <si>
    <t>C-WM-27</t>
  </si>
  <si>
    <t>C-WM-28</t>
  </si>
  <si>
    <t>C-WM-29</t>
  </si>
  <si>
    <t>C-WM-30</t>
  </si>
  <si>
    <t>C-WM-31</t>
  </si>
  <si>
    <t>C-WM-32</t>
  </si>
  <si>
    <t>C-WM-33</t>
  </si>
  <si>
    <t>C-WM-34</t>
  </si>
  <si>
    <t>C-WM-35</t>
  </si>
  <si>
    <t>C-WM-36</t>
  </si>
  <si>
    <t>C-WM-37</t>
  </si>
  <si>
    <t>C-WM-38</t>
  </si>
  <si>
    <t>C-WM-39</t>
  </si>
  <si>
    <t>C-WM-40</t>
  </si>
  <si>
    <t>C-WM-41</t>
  </si>
  <si>
    <t>C-WM-42</t>
  </si>
  <si>
    <t>C-WM-43</t>
  </si>
  <si>
    <t>C-WM-44</t>
  </si>
  <si>
    <t>C-WM-45</t>
  </si>
  <si>
    <t>C-WM-46</t>
  </si>
  <si>
    <t>C-WM-47</t>
  </si>
  <si>
    <t>C-WM-48</t>
  </si>
  <si>
    <t>C-WM-49</t>
  </si>
  <si>
    <t>C-WM-50</t>
  </si>
  <si>
    <t>C-WM-51</t>
  </si>
  <si>
    <t>C-WM-52</t>
  </si>
  <si>
    <t>C-WM-53</t>
  </si>
  <si>
    <t>C-WM-54</t>
  </si>
  <si>
    <t>C-WM-55</t>
  </si>
  <si>
    <t>C-WM-56</t>
  </si>
  <si>
    <t>C-WM-57</t>
  </si>
  <si>
    <t>C-WM-58</t>
  </si>
  <si>
    <t>C-WM-59</t>
  </si>
  <si>
    <t>C-WM-60</t>
  </si>
  <si>
    <t>C-WM-61</t>
  </si>
  <si>
    <t>C-WM-62</t>
  </si>
  <si>
    <t>System provides the ability to quarantine products in a quality control location based on inspection </t>
  </si>
  <si>
    <t>System generates receiving discrepancy reports after items are inspected and discrepancies are identified </t>
  </si>
  <si>
    <t>The shipping documents will have weight &amp; dims based on master data/attributes</t>
  </si>
  <si>
    <t>C-WM-63</t>
  </si>
  <si>
    <t>F-DM-01</t>
  </si>
  <si>
    <t>F-DM-02</t>
  </si>
  <si>
    <t>F-DM-03</t>
  </si>
  <si>
    <t>F-DM-04</t>
  </si>
  <si>
    <t>F-DM-05</t>
  </si>
  <si>
    <t>F-DM-06</t>
  </si>
  <si>
    <t>F-DM-07</t>
  </si>
  <si>
    <t>F-DM-08</t>
  </si>
  <si>
    <t>F-DM-09</t>
  </si>
  <si>
    <t>F-DM-10</t>
  </si>
  <si>
    <t>F-DM-11</t>
  </si>
  <si>
    <t>F-DM-12</t>
  </si>
  <si>
    <t>F-DM-13</t>
  </si>
  <si>
    <t>F-DM-14</t>
  </si>
  <si>
    <t>F-DM-15</t>
  </si>
  <si>
    <t>F-DM-16</t>
  </si>
  <si>
    <t>F-DM-17</t>
  </si>
  <si>
    <t>F-I-01</t>
  </si>
  <si>
    <t>F-I-02</t>
  </si>
  <si>
    <t>F-I-03</t>
  </si>
  <si>
    <t>F-I-04</t>
  </si>
  <si>
    <t>System provides the capability to map and link standardized product identifiers such as Global Trade Item Numbers (GTINs) with national identifiers, if and when required </t>
  </si>
  <si>
    <t>System can also classify product items based on multiple classification systems such as UNSPSC (pharma) and GPC (medical devices), etc.</t>
  </si>
  <si>
    <t>System can integrate with data providers’ systems such as manufacturer systems and Global Data Synchronization Network (GDSN) data pool to provide feedback when product/attribute data is incorrect</t>
  </si>
  <si>
    <t>F-DM-18</t>
  </si>
  <si>
    <t>F-DM-19</t>
  </si>
  <si>
    <t>The ability to import and export data from the system in a flat file format such as CSV, TSV, XLSX (e.g. SQL exports)</t>
  </si>
  <si>
    <t xml:space="preserve">The ability to connect with and allow connection from other systems via an API over protocols such as REST, SOAP (for legacy), etc. </t>
  </si>
  <si>
    <t>That have industry standard API documentation to ease discovery and integration (e.g. Open API / Swagger, WSDL)</t>
  </si>
  <si>
    <t xml:space="preserve">Capture temperature reading by CCE unit (follows the PQS Temperature Monitoring performance specification) </t>
  </si>
  <si>
    <t>Capture temperature excursion alarms by CCE unit (follows the PQS Temperature Monitoring performance specification)</t>
  </si>
  <si>
    <t>Capture temperature reading by transport container (follows the PQS Temperature Monitoring performance specification)</t>
  </si>
  <si>
    <t>F-I-05</t>
  </si>
  <si>
    <t>F-I-06</t>
  </si>
  <si>
    <t>F-I-07</t>
  </si>
  <si>
    <t>F-E-01</t>
  </si>
  <si>
    <t>F-E-02</t>
  </si>
  <si>
    <t>F-E-03</t>
  </si>
  <si>
    <t>F-E-04</t>
  </si>
  <si>
    <t>F-E-05</t>
  </si>
  <si>
    <t>F-E-06</t>
  </si>
  <si>
    <t>If the system is an open-source tool, the system should have open, easy access to source code: A standard version control system (e.g., GitHub) should be used to ensure that source code access is fast, easy to download, compile, and execute code.</t>
  </si>
  <si>
    <t>If the system is a closed source/proprietary tool describe what level of access is provided to source code that will be specific to the implementation and applicable configurations, customizations, and extensions. 
What is the license model for the Software and how does this affect any customizations?  (e.g., is it AGPL, MIT, etc.)</t>
  </si>
  <si>
    <t xml:space="preserve">Describe how updates (minor versions) and/or upgrades (major releases) are regularly applied to the system and how frequently these are expected to happen.  </t>
  </si>
  <si>
    <t>If the system is an open-source tool, describe the vibrancy of the development community for the system by sharing the number of people and organizations that are contributing to maintaining the code. 
If the system is a closed source/proprietary tool describe the number of and experience levels of software implementation partners and vendors specific to different regions such as Africa and Asia.</t>
  </si>
  <si>
    <t>Describe how customizations and extensions are developed for the system and what impact these have when performing upgrades.
Describe the extent to which the tool can support requirements throughout the box features or through flexible configurations as opposed to customizations and extensions that require additional coding and maintenance.</t>
  </si>
  <si>
    <t>Analytics and Reporting</t>
  </si>
  <si>
    <t>KPI</t>
  </si>
  <si>
    <t>System shall have the ability to gather the necessary data points to produce the minimum KPIs designated below.</t>
  </si>
  <si>
    <t>System shall have the ability to adjust a KPI to meet the country’s needs. i.e., the ability to define the time range.</t>
  </si>
  <si>
    <t>F-AR-07</t>
  </si>
  <si>
    <t>F-AR-08</t>
  </si>
  <si>
    <t>F-AR-09</t>
  </si>
  <si>
    <t>F-AR-10</t>
  </si>
  <si>
    <t>F-AR-11</t>
  </si>
  <si>
    <t>F-AR-12</t>
  </si>
  <si>
    <t>F-AR-13</t>
  </si>
  <si>
    <t>F-AR-14</t>
  </si>
  <si>
    <t>F-AR-15</t>
  </si>
  <si>
    <t>F-AR-16</t>
  </si>
  <si>
    <t>F-AR-17</t>
  </si>
  <si>
    <t>F-AR-18</t>
  </si>
  <si>
    <t>F-AR-19</t>
  </si>
  <si>
    <t>F-AR-20</t>
  </si>
  <si>
    <t>F-AR-21</t>
  </si>
  <si>
    <t>F-AR-22</t>
  </si>
  <si>
    <t>F-AR-01</t>
  </si>
  <si>
    <t>F-AR-02</t>
  </si>
  <si>
    <t>F-AR-03</t>
  </si>
  <si>
    <t>F-AR-04</t>
  </si>
  <si>
    <t>F-AR-05</t>
  </si>
  <si>
    <t>F-AR-06</t>
  </si>
  <si>
    <t>Inventory reports: product quantity per location (absolute quantity, months or weeks of stock), product aging (by expiry), closed vial wastage rate, open vial wastagerate4, low stock alert,</t>
  </si>
  <si>
    <t>Functional Status and (where possible) Average Downtime of Cold Chain Equipment,</t>
  </si>
  <si>
    <t>Operational Reports</t>
  </si>
  <si>
    <t>System downtime</t>
  </si>
  <si>
    <t>System usage (by user, by team / facility / other)</t>
  </si>
  <si>
    <t>System failures and warnings</t>
  </si>
  <si>
    <t>System allows for a system administrator or power user to customize basic reports to meet their specific needs. In addition, describe the system’s capability to integrate with advanced analytics tools such as PowerBI and Tableau for custom reports and analytics.</t>
  </si>
  <si>
    <t>System can produce a report that shows the Inventory disposition of a product based on Funding Source of the original procurement.</t>
  </si>
  <si>
    <t>Custom Reports</t>
  </si>
  <si>
    <t>F-AR-23</t>
  </si>
  <si>
    <t>Warehouse and Inventory Management</t>
  </si>
  <si>
    <t>System assigns optimal routes based on vehicle space, sequence, and distance to different destinations while providing options to manually adjust or override routes</t>
  </si>
  <si>
    <t>System uses product classification and master data to source items and be able to aggregate orders for management and reporting purposes</t>
  </si>
  <si>
    <t>F-SC-30</t>
  </si>
  <si>
    <t>System leverages product master data to select from when generating orders</t>
  </si>
  <si>
    <t>F-PM-18</t>
  </si>
  <si>
    <t>System uses advanced forecasting models to calculate demand in time series conditions such as multiple exponential smoothing techniques, including the option for morbidity/population-based forecasting i.e. no of recipients/episodes X treatment protocol</t>
  </si>
  <si>
    <t>System can interpret globally standardized identifiers such as Global Trade Item Numbers (GTINs) from scanned GS1 (Global Standards) barcodes on product packaging labels, and verify against either a national product master database or a commercial or global product master data repository like GDSN</t>
  </si>
  <si>
    <t>System can interpret batch numbers and expiry dates, in addition to GTINs, from scanned GS1 barcodes on product packaging labels, and verify them against a central national database or a commercial or global repository</t>
  </si>
  <si>
    <t>System can interpret serial numbers, in addition to GTIN, batch number and expiry date, from scanned GS1 barcodes on product packaging labels, and verify them against a central national database or a commercial or global repository</t>
  </si>
  <si>
    <t>System can track major milestone physical movements of commodities across the supply chain </t>
  </si>
  <si>
    <t>System is capable of tracing products by batch numbers across the supply chain </t>
  </si>
  <si>
    <t>System should also capture results of flagged or inspected incidents</t>
  </si>
  <si>
    <t>F-TT-11</t>
  </si>
  <si>
    <t xml:space="preserve">System documentation shall describe the approximate bandwidth needed to perform basic functions of the system.  </t>
  </si>
  <si>
    <t>System documentation shall describe how sensitive is the application to conditions of high latency where connectivity may be limited and slow.</t>
  </si>
  <si>
    <t>System documentation shall be able to describe how the system can cache content and/or work in offline mode when connectivity is not available.  Describe how the application then handles synchronization of data once connectivity is restored.</t>
  </si>
  <si>
    <t>Mobile application systems are GPRS compatible for GSM data exchange</t>
  </si>
  <si>
    <t>Mobile application supports scanning of barcode and data matrix</t>
  </si>
  <si>
    <t>NF-C-05</t>
  </si>
  <si>
    <t>NF-C-06</t>
  </si>
  <si>
    <t>System administrator can maintain the system in multiple languages by being able to change labels and descriptions and help text.</t>
  </si>
  <si>
    <t>System administrators can adjust screen configuration defaults and the changing of labels.</t>
  </si>
  <si>
    <t>System/vendor will create, present and provide updates to system documentation and how this is available to the end user.</t>
  </si>
  <si>
    <t>System/vendor will create, present and provide updates to system administration documentation and how this is available to the technical and support users.</t>
  </si>
  <si>
    <t>NF-SEC-01</t>
  </si>
  <si>
    <t>NF-SEC-02</t>
  </si>
  <si>
    <t>Security</t>
  </si>
  <si>
    <t>NF-SEC-03</t>
  </si>
  <si>
    <t>NF-SEC-04</t>
  </si>
  <si>
    <t>Authentication</t>
  </si>
  <si>
    <t>Authorization</t>
  </si>
  <si>
    <t>Auditing</t>
  </si>
  <si>
    <t>Enccryption</t>
  </si>
  <si>
    <t>System administrator shall have the ability to configure the password complexity, password lockout threshold and password resets in compliance with the country’s information technology password policy.</t>
  </si>
  <si>
    <t>System administrator shall have the ability to provision users and assignment of security roles that will follow the ‘least privileged’ approach needed</t>
  </si>
  <si>
    <t xml:space="preserve">System shall have a secure audit log of all changes to security settings and privileges.  Transactional data shall have the ability to have key fields flagged for auditing as set by the system administrator.  </t>
  </si>
  <si>
    <t>Encryption in motion: system shall have the ability to encrypt all data in transit using industry standard encryption protocols such as SSL.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</si>
</sst>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rgb="FF3F3F76"/>
      <name val="Calibri"/>
      <family val="2"/>
      <scheme val="minor"/>
    </font>
    <font>
      <sz val="11"/>
      <color theme="0"/>
      <name val="Calibri"/>
      <family val="2"/>
      <scheme val="minor"/>
    </font>
    <font>
      <sz val="11"/>
      <color theme="7" tint="-0.249977111117893"/>
      <name val="Calibri"/>
      <family val="2"/>
      <scheme val="minor"/>
    </font>
    <font>
      <sz val="11"/>
      <color theme="5" tint="-0.249977111117893"/>
      <name val="Calibri"/>
      <family val="2"/>
      <scheme val="minor"/>
    </font>
    <font>
      <sz val="11"/>
      <color theme="9" tint="-0.249977111117893"/>
      <name val="Calibri"/>
      <family val="2"/>
      <scheme val="minor"/>
    </font>
    <font>
      <b/>
      <i/>
      <sz val="11"/>
      <color theme="1"/>
      <name val="Calibri"/>
      <family val="2"/>
      <scheme val="minor"/>
    </font>
    <font>
      <i/>
      <sz val="11"/>
      <color theme="1"/>
      <name val="Calibri"/>
      <family val="2"/>
      <scheme val="minor"/>
    </font>
    <font>
      <i/>
      <sz val="11"/>
      <color theme="0"/>
      <name val="Calibri"/>
      <family val="2"/>
      <scheme val="minor"/>
    </font>
    <font>
      <sz val="11"/>
      <color theme="1"/>
      <name val="Calibri"/>
      <family val="2"/>
      <scheme val="minor"/>
    </font>
    <font>
      <b/>
      <i/>
      <sz val="11"/>
      <color theme="0"/>
      <name val="Calibri"/>
      <family val="2"/>
      <scheme val="minor"/>
    </font>
    <font>
      <b/>
      <sz val="14"/>
      <color theme="1"/>
      <name val="Calibri"/>
      <family val="2"/>
      <scheme val="minor"/>
    </font>
    <font>
      <b/>
      <i/>
      <sz val="14"/>
      <color theme="1"/>
      <name val="Calibri"/>
      <family val="2"/>
      <scheme val="minor"/>
    </font>
    <font>
      <b/>
      <i/>
      <sz val="9"/>
      <color theme="0"/>
      <name val="Calibri"/>
      <family val="2"/>
      <scheme val="minor"/>
    </font>
    <font>
      <b/>
      <sz val="9"/>
      <color theme="0"/>
      <name val="Calibri"/>
      <family val="2"/>
      <scheme val="minor"/>
    </font>
    <font>
      <sz val="9"/>
      <color theme="1"/>
      <name val="Calibri"/>
      <family val="2"/>
      <scheme val="minor"/>
    </font>
    <font>
      <sz val="11"/>
      <color theme="1"/>
      <name val="Calibri"/>
      <family val="2"/>
    </font>
    <font>
      <i/>
      <sz val="9"/>
      <color theme="1"/>
      <name val="Calibri"/>
      <family val="2"/>
    </font>
    <font>
      <b/>
      <sz val="9"/>
      <color theme="1"/>
      <name val="Calibri"/>
      <family val="2"/>
    </font>
    <font>
      <sz val="9"/>
      <color theme="1"/>
      <name val="Calibri"/>
      <family val="2"/>
    </font>
    <font>
      <b/>
      <sz val="9"/>
      <name val="Calibri"/>
      <family val="2"/>
    </font>
    <font>
      <sz val="10"/>
      <color theme="1"/>
      <name val="Calibri"/>
      <family val="2"/>
      <scheme val="minor"/>
    </font>
    <font>
      <sz val="8"/>
      <name val="Calibri"/>
      <family val="2"/>
      <scheme val="minor"/>
    </font>
    <font>
      <sz val="9"/>
      <name val="Calibri"/>
      <family val="2"/>
    </font>
    <font>
      <sz val="11"/>
      <color theme="4" tint="-0.499984740745262"/>
      <name val="Calibri"/>
      <family val="2"/>
      <scheme val="minor"/>
    </font>
    <font>
      <sz val="11"/>
      <color theme="8" tint="-0.499984740745262"/>
      <name val="Calibri"/>
      <family val="2"/>
      <scheme val="minor"/>
    </font>
  </fonts>
  <fills count="15">
    <fill>
      <patternFill patternType="none"/>
    </fill>
    <fill>
      <patternFill patternType="gray125"/>
    </fill>
    <fill>
      <patternFill patternType="solid">
        <fgColor theme="4"/>
        <bgColor theme="4"/>
      </patternFill>
    </fill>
    <fill>
      <patternFill patternType="solid">
        <fgColor rgb="FFFFCC99"/>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8F8F8"/>
        <bgColor indexed="64"/>
      </patternFill>
    </fill>
    <fill>
      <patternFill patternType="solid">
        <fgColor rgb="FFFFFFCC"/>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80">
    <border>
      <left/>
      <right/>
      <top/>
      <bottom/>
      <diagonal/>
    </border>
    <border>
      <left/>
      <right/>
      <top style="thin">
        <color theme="4" tint="0.39997558519241921"/>
      </top>
      <bottom style="thin">
        <color theme="4" tint="0.39997558519241921"/>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n">
        <color theme="0"/>
      </bottom>
      <diagonal/>
    </border>
    <border>
      <left/>
      <right/>
      <top style="thin">
        <color theme="0"/>
      </top>
      <bottom/>
      <diagonal/>
    </border>
    <border>
      <left/>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indexed="64"/>
      </top>
      <bottom style="double">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double">
        <color indexed="64"/>
      </bottom>
      <diagonal/>
    </border>
    <border>
      <left style="thin">
        <color theme="0"/>
      </left>
      <right/>
      <top/>
      <bottom/>
      <diagonal/>
    </border>
    <border>
      <left/>
      <right/>
      <top/>
      <bottom style="thin">
        <color theme="4" tint="0.39997558519241921"/>
      </bottom>
      <diagonal/>
    </border>
    <border>
      <left style="medium">
        <color rgb="FF000000"/>
      </left>
      <right/>
      <top style="medium">
        <color rgb="FF000000"/>
      </top>
      <bottom style="thin">
        <color theme="4" tint="0.39997558519241921"/>
      </bottom>
      <diagonal/>
    </border>
    <border>
      <left/>
      <right/>
      <top style="medium">
        <color rgb="FF000000"/>
      </top>
      <bottom style="thin">
        <color theme="4" tint="0.39997558519241921"/>
      </bottom>
      <diagonal/>
    </border>
    <border>
      <left/>
      <right style="medium">
        <color rgb="FF000000"/>
      </right>
      <top style="medium">
        <color rgb="FF000000"/>
      </top>
      <bottom style="thin">
        <color theme="4" tint="0.39997558519241921"/>
      </bottom>
      <diagonal/>
    </border>
    <border>
      <left style="medium">
        <color rgb="FF000000"/>
      </left>
      <right/>
      <top style="thin">
        <color theme="4" tint="0.39997558519241921"/>
      </top>
      <bottom style="thin">
        <color theme="4" tint="0.39997558519241921"/>
      </bottom>
      <diagonal/>
    </border>
    <border>
      <left/>
      <right style="medium">
        <color rgb="FF000000"/>
      </right>
      <top style="thin">
        <color theme="4" tint="0.39997558519241921"/>
      </top>
      <bottom style="thin">
        <color theme="4" tint="0.39997558519241921"/>
      </bottom>
      <diagonal/>
    </border>
    <border>
      <left style="medium">
        <color rgb="FF000000"/>
      </left>
      <right/>
      <top style="thin">
        <color theme="4" tint="0.39997558519241921"/>
      </top>
      <bottom style="medium">
        <color rgb="FF000000"/>
      </bottom>
      <diagonal/>
    </border>
    <border>
      <left/>
      <right/>
      <top style="thin">
        <color theme="4" tint="0.39997558519241921"/>
      </top>
      <bottom style="medium">
        <color rgb="FF000000"/>
      </bottom>
      <diagonal/>
    </border>
    <border>
      <left/>
      <right style="medium">
        <color rgb="FF000000"/>
      </right>
      <top style="thin">
        <color theme="4" tint="0.39997558519241921"/>
      </top>
      <bottom style="medium">
        <color rgb="FF000000"/>
      </bottom>
      <diagonal/>
    </border>
    <border>
      <left style="medium">
        <color rgb="FF000000"/>
      </left>
      <right/>
      <top style="thin">
        <color theme="4" tint="0.39997558519241921"/>
      </top>
      <bottom/>
      <diagonal/>
    </border>
    <border>
      <left/>
      <right/>
      <top style="thin">
        <color theme="4" tint="0.39997558519241921"/>
      </top>
      <bottom/>
      <diagonal/>
    </border>
    <border>
      <left/>
      <right style="medium">
        <color rgb="FF000000"/>
      </right>
      <top style="thin">
        <color theme="4" tint="0.39997558519241921"/>
      </top>
      <bottom/>
      <diagonal/>
    </border>
    <border>
      <left style="thin">
        <color rgb="FFB2B2B2"/>
      </left>
      <right style="thin">
        <color rgb="FFB2B2B2"/>
      </right>
      <top style="thin">
        <color rgb="FFB2B2B2"/>
      </top>
      <bottom style="thin">
        <color rgb="FFB2B2B2"/>
      </bottom>
      <diagonal/>
    </border>
    <border>
      <left/>
      <right/>
      <top/>
      <bottom style="thin">
        <color theme="0" tint="-0.34998626667073579"/>
      </bottom>
      <diagonal/>
    </border>
    <border>
      <left style="medium">
        <color rgb="FF000000"/>
      </left>
      <right/>
      <top style="thin">
        <color theme="4" tint="0.39997558519241921"/>
      </top>
      <bottom style="medium">
        <color theme="1" tint="0.499984740745262"/>
      </bottom>
      <diagonal/>
    </border>
    <border>
      <left/>
      <right/>
      <top style="thin">
        <color theme="4" tint="0.39997558519241921"/>
      </top>
      <bottom style="medium">
        <color theme="1" tint="0.499984740745262"/>
      </bottom>
      <diagonal/>
    </border>
    <border>
      <left/>
      <right style="medium">
        <color rgb="FF000000"/>
      </right>
      <top style="thin">
        <color theme="4" tint="0.39997558519241921"/>
      </top>
      <bottom style="medium">
        <color theme="1" tint="0.499984740745262"/>
      </bottom>
      <diagonal/>
    </border>
    <border>
      <left style="medium">
        <color rgb="FF000000"/>
      </left>
      <right/>
      <top style="medium">
        <color theme="1" tint="0.499984740745262"/>
      </top>
      <bottom style="thin">
        <color theme="4" tint="0.39997558519241921"/>
      </bottom>
      <diagonal/>
    </border>
    <border>
      <left/>
      <right/>
      <top style="medium">
        <color theme="1" tint="0.499984740745262"/>
      </top>
      <bottom style="thin">
        <color theme="4" tint="0.39997558519241921"/>
      </bottom>
      <diagonal/>
    </border>
    <border>
      <left/>
      <right style="medium">
        <color rgb="FF000000"/>
      </right>
      <top style="medium">
        <color theme="1" tint="0.499984740745262"/>
      </top>
      <bottom style="thin">
        <color theme="4" tint="0.39997558519241921"/>
      </bottom>
      <diagonal/>
    </border>
    <border>
      <left style="medium">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style="medium">
        <color indexed="64"/>
      </left>
      <right/>
      <top style="medium">
        <color rgb="FF000000"/>
      </top>
      <bottom style="thin">
        <color theme="4" tint="0.39997558519241921"/>
      </bottom>
      <diagonal/>
    </border>
    <border>
      <left/>
      <right style="medium">
        <color indexed="64"/>
      </right>
      <top style="medium">
        <color rgb="FF000000"/>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top style="thin">
        <color theme="4" tint="0.39997558519241921"/>
      </top>
      <bottom style="medium">
        <color rgb="FF000000"/>
      </bottom>
      <diagonal/>
    </border>
    <border>
      <left/>
      <right style="medium">
        <color indexed="64"/>
      </right>
      <top style="thin">
        <color theme="4" tint="0.39997558519241921"/>
      </top>
      <bottom style="medium">
        <color rgb="FF000000"/>
      </bottom>
      <diagonal/>
    </border>
    <border>
      <left style="medium">
        <color indexed="64"/>
      </left>
      <right/>
      <top style="thin">
        <color theme="4" tint="0.39997558519241921"/>
      </top>
      <bottom/>
      <diagonal/>
    </border>
    <border>
      <left/>
      <right style="medium">
        <color indexed="64"/>
      </right>
      <top style="thin">
        <color theme="4" tint="0.39997558519241921"/>
      </top>
      <bottom/>
      <diagonal/>
    </border>
    <border>
      <left style="medium">
        <color indexed="64"/>
      </left>
      <right/>
      <top style="thin">
        <color theme="4" tint="0.39997558519241921"/>
      </top>
      <bottom style="medium">
        <color theme="1" tint="0.499984740745262"/>
      </bottom>
      <diagonal/>
    </border>
    <border>
      <left/>
      <right style="medium">
        <color indexed="64"/>
      </right>
      <top style="thin">
        <color theme="4" tint="0.39997558519241921"/>
      </top>
      <bottom style="medium">
        <color theme="1" tint="0.499984740745262"/>
      </bottom>
      <diagonal/>
    </border>
    <border>
      <left style="medium">
        <color indexed="64"/>
      </left>
      <right/>
      <top style="medium">
        <color theme="1" tint="0.499984740745262"/>
      </top>
      <bottom style="thin">
        <color theme="4" tint="0.39997558519241921"/>
      </bottom>
      <diagonal/>
    </border>
    <border>
      <left/>
      <right style="medium">
        <color indexed="64"/>
      </right>
      <top style="medium">
        <color theme="1" tint="0.499984740745262"/>
      </top>
      <bottom style="thin">
        <color theme="4" tint="0.39997558519241921"/>
      </bottom>
      <diagonal/>
    </border>
    <border>
      <left style="medium">
        <color indexed="64"/>
      </left>
      <right/>
      <top/>
      <bottom style="thin">
        <color theme="4" tint="0.39997558519241921"/>
      </bottom>
      <diagonal/>
    </border>
    <border>
      <left style="medium">
        <color indexed="64"/>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style="thin">
        <color theme="4" tint="0.39997558519241921"/>
      </bottom>
      <diagonal/>
    </border>
    <border>
      <left style="medium">
        <color rgb="FF000000"/>
      </left>
      <right/>
      <top style="medium">
        <color indexed="64"/>
      </top>
      <bottom style="thin">
        <color theme="4" tint="0.39997558519241921"/>
      </bottom>
      <diagonal/>
    </border>
    <border>
      <left/>
      <right/>
      <top style="thin">
        <color theme="4" tint="0.39997558519241921"/>
      </top>
      <bottom style="medium">
        <color indexed="64"/>
      </bottom>
      <diagonal/>
    </border>
    <border>
      <left style="thin">
        <color indexed="64"/>
      </left>
      <right style="thin">
        <color indexed="64"/>
      </right>
      <top style="thin">
        <color indexed="64"/>
      </top>
      <bottom style="medium">
        <color indexed="64"/>
      </bottom>
      <diagonal/>
    </border>
    <border>
      <left/>
      <right style="medium">
        <color rgb="FF000000"/>
      </right>
      <top style="thin">
        <color theme="4" tint="0.39997558519241921"/>
      </top>
      <bottom style="medium">
        <color indexed="64"/>
      </bottom>
      <diagonal/>
    </border>
    <border>
      <left style="medium">
        <color rgb="FF000000"/>
      </left>
      <right/>
      <top style="thin">
        <color theme="4" tint="0.39997558519241921"/>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hair">
        <color theme="1" tint="0.499984740745262"/>
      </top>
      <bottom style="thin">
        <color theme="1" tint="0.499984740745262"/>
      </bottom>
      <diagonal/>
    </border>
    <border>
      <left/>
      <right style="thin">
        <color theme="1" tint="0.499984740745262"/>
      </right>
      <top style="hair">
        <color theme="1" tint="0.499984740745262"/>
      </top>
      <bottom style="thin">
        <color theme="1" tint="0.499984740745262"/>
      </bottom>
      <diagonal/>
    </border>
    <border>
      <left style="medium">
        <color rgb="FF000000"/>
      </left>
      <right style="thin">
        <color indexed="64"/>
      </right>
      <top style="thin">
        <color theme="4" tint="0.39997558519241921"/>
      </top>
      <bottom style="thin">
        <color theme="4" tint="0.39997558519241921"/>
      </bottom>
      <diagonal/>
    </border>
    <border>
      <left style="thin">
        <color indexed="64"/>
      </left>
      <right style="medium">
        <color rgb="FF000000"/>
      </right>
      <top style="thin">
        <color theme="4" tint="0.39997558519241921"/>
      </top>
      <bottom style="thin">
        <color theme="4" tint="0.39997558519241921"/>
      </bottom>
      <diagonal/>
    </border>
    <border>
      <left style="medium">
        <color rgb="FF000000"/>
      </left>
      <right/>
      <top style="thick">
        <color rgb="FF000000"/>
      </top>
      <bottom style="thin">
        <color theme="4" tint="0.39997558519241921"/>
      </bottom>
      <diagonal/>
    </border>
    <border>
      <left/>
      <right/>
      <top style="thick">
        <color rgb="FF000000"/>
      </top>
      <bottom style="thin">
        <color theme="4" tint="0.39997558519241921"/>
      </bottom>
      <diagonal/>
    </border>
    <border>
      <left style="medium">
        <color indexed="64"/>
      </left>
      <right/>
      <top style="thick">
        <color rgb="FF000000"/>
      </top>
      <bottom style="thin">
        <color theme="4" tint="0.39997558519241921"/>
      </bottom>
      <diagonal/>
    </border>
    <border>
      <left/>
      <right style="medium">
        <color indexed="64"/>
      </right>
      <top style="thick">
        <color rgb="FF000000"/>
      </top>
      <bottom style="thin">
        <color theme="4" tint="0.39997558519241921"/>
      </bottom>
      <diagonal/>
    </border>
    <border>
      <left style="thin">
        <color indexed="64"/>
      </left>
      <right style="thin">
        <color indexed="64"/>
      </right>
      <top style="thick">
        <color rgb="FF000000"/>
      </top>
      <bottom style="thin">
        <color indexed="64"/>
      </bottom>
      <diagonal/>
    </border>
    <border>
      <left/>
      <right style="medium">
        <color rgb="FF000000"/>
      </right>
      <top style="thick">
        <color rgb="FF000000"/>
      </top>
      <bottom style="thin">
        <color theme="4" tint="0.39997558519241921"/>
      </bottom>
      <diagonal/>
    </border>
    <border>
      <left/>
      <right/>
      <top style="thick">
        <color rgb="FF000000"/>
      </top>
      <bottom/>
      <diagonal/>
    </border>
    <border>
      <left style="medium">
        <color rgb="FF000000"/>
      </left>
      <right style="thin">
        <color indexed="64"/>
      </right>
      <top style="thin">
        <color theme="4" tint="0.39997558519241921"/>
      </top>
      <bottom/>
      <diagonal/>
    </border>
    <border>
      <left style="thin">
        <color indexed="64"/>
      </left>
      <right style="medium">
        <color rgb="FF000000"/>
      </right>
      <top style="thin">
        <color theme="4" tint="0.39997558519241921"/>
      </top>
      <bottom/>
      <diagonal/>
    </border>
  </borders>
  <cellStyleXfs count="4">
    <xf numFmtId="0" fontId="0" fillId="0" borderId="0"/>
    <xf numFmtId="0" fontId="3" fillId="3" borderId="2" applyNumberFormat="0" applyAlignment="0" applyProtection="0"/>
    <xf numFmtId="9" fontId="11" fillId="0" borderId="0" applyFont="0" applyFill="0" applyBorder="0" applyAlignment="0" applyProtection="0"/>
    <xf numFmtId="0" fontId="11" fillId="11" borderId="29" applyNumberFormat="0" applyFont="0" applyAlignment="0" applyProtection="0"/>
  </cellStyleXfs>
  <cellXfs count="256">
    <xf numFmtId="0" fontId="0" fillId="0" borderId="0" xfId="0"/>
    <xf numFmtId="0" fontId="0" fillId="0" borderId="0" xfId="0" applyAlignment="1">
      <alignment horizontal="right"/>
    </xf>
    <xf numFmtId="0" fontId="0" fillId="0" borderId="0" xfId="0" applyAlignment="1">
      <alignment wrapText="1"/>
    </xf>
    <xf numFmtId="0" fontId="0" fillId="0" borderId="0" xfId="0" pivotButton="1"/>
    <xf numFmtId="0" fontId="0" fillId="0" borderId="0" xfId="0" applyAlignment="1">
      <alignment horizontal="right" wrapText="1"/>
    </xf>
    <xf numFmtId="0" fontId="2" fillId="0" borderId="0" xfId="0" applyFont="1" applyAlignment="1">
      <alignment horizontal="right"/>
    </xf>
    <xf numFmtId="0" fontId="2" fillId="0" borderId="0" xfId="0" applyFont="1"/>
    <xf numFmtId="0" fontId="2" fillId="0" borderId="3" xfId="0" applyFont="1" applyBorder="1" applyAlignment="1">
      <alignment horizontal="right"/>
    </xf>
    <xf numFmtId="0" fontId="2" fillId="0" borderId="3" xfId="0" applyFont="1" applyBorder="1"/>
    <xf numFmtId="0" fontId="6" fillId="0" borderId="0" xfId="0" applyFont="1"/>
    <xf numFmtId="0" fontId="5" fillId="0" borderId="0" xfId="0" applyFont="1"/>
    <xf numFmtId="0" fontId="7" fillId="0" borderId="0" xfId="0" applyFont="1"/>
    <xf numFmtId="0" fontId="4" fillId="0" borderId="0" xfId="0" applyFont="1"/>
    <xf numFmtId="0" fontId="0" fillId="4" borderId="0" xfId="0" applyFill="1"/>
    <xf numFmtId="0" fontId="0" fillId="5" borderId="0" xfId="0" applyFill="1"/>
    <xf numFmtId="0" fontId="0" fillId="6" borderId="0" xfId="0" applyFill="1"/>
    <xf numFmtId="0" fontId="4" fillId="0" borderId="0" xfId="0" pivotButton="1" applyFont="1"/>
    <xf numFmtId="0" fontId="6" fillId="0" borderId="4" xfId="0" applyFont="1" applyBorder="1"/>
    <xf numFmtId="0" fontId="6" fillId="0" borderId="6" xfId="0" applyFont="1" applyBorder="1"/>
    <xf numFmtId="0" fontId="6" fillId="0" borderId="5" xfId="0" applyFont="1" applyBorder="1"/>
    <xf numFmtId="0" fontId="2" fillId="0" borderId="10" xfId="0" applyFont="1" applyBorder="1"/>
    <xf numFmtId="0" fontId="2" fillId="7" borderId="10" xfId="0" applyFont="1" applyFill="1" applyBorder="1"/>
    <xf numFmtId="0" fontId="0" fillId="0" borderId="10" xfId="0" applyBorder="1" applyAlignment="1">
      <alignment wrapText="1"/>
    </xf>
    <xf numFmtId="14" fontId="0" fillId="0" borderId="0" xfId="0" applyNumberFormat="1" applyAlignment="1">
      <alignment horizontal="right"/>
    </xf>
    <xf numFmtId="0" fontId="2" fillId="0" borderId="0" xfId="0" applyFont="1" applyAlignment="1">
      <alignment horizontal="center"/>
    </xf>
    <xf numFmtId="0" fontId="9" fillId="5" borderId="0" xfId="0" applyFont="1" applyFill="1"/>
    <xf numFmtId="0" fontId="10" fillId="0" borderId="0" xfId="0" applyFont="1"/>
    <xf numFmtId="0" fontId="8" fillId="0" borderId="0" xfId="0" applyFont="1" applyAlignment="1">
      <alignment horizontal="right"/>
    </xf>
    <xf numFmtId="0" fontId="2" fillId="6" borderId="10" xfId="0" applyFont="1" applyFill="1" applyBorder="1" applyAlignment="1">
      <alignment wrapText="1"/>
    </xf>
    <xf numFmtId="0" fontId="9" fillId="0" borderId="0" xfId="0" applyFont="1"/>
    <xf numFmtId="9" fontId="9" fillId="0" borderId="0" xfId="2" applyFont="1" applyAlignment="1">
      <alignment horizontal="center"/>
    </xf>
    <xf numFmtId="9" fontId="8" fillId="0" borderId="11" xfId="0" applyNumberFormat="1" applyFont="1" applyBorder="1"/>
    <xf numFmtId="9" fontId="8" fillId="0" borderId="11" xfId="0" applyNumberFormat="1" applyFont="1" applyBorder="1" applyAlignment="1">
      <alignment horizontal="center"/>
    </xf>
    <xf numFmtId="9" fontId="12" fillId="8" borderId="0" xfId="0" applyNumberFormat="1" applyFont="1" applyFill="1"/>
    <xf numFmtId="9" fontId="1" fillId="8" borderId="0" xfId="2" applyFont="1" applyFill="1" applyAlignment="1">
      <alignment horizontal="center"/>
    </xf>
    <xf numFmtId="0" fontId="12" fillId="8" borderId="0" xfId="0" applyFont="1" applyFill="1" applyAlignment="1">
      <alignment horizontal="right"/>
    </xf>
    <xf numFmtId="0" fontId="12" fillId="8" borderId="12" xfId="0" applyFont="1" applyFill="1" applyBorder="1" applyAlignment="1">
      <alignment horizontal="right"/>
    </xf>
    <xf numFmtId="0" fontId="12" fillId="8" borderId="6" xfId="0" applyFont="1" applyFill="1" applyBorder="1" applyAlignment="1">
      <alignment horizontal="right"/>
    </xf>
    <xf numFmtId="9" fontId="12" fillId="8" borderId="6" xfId="2" applyFont="1" applyFill="1" applyBorder="1"/>
    <xf numFmtId="9" fontId="1" fillId="8" borderId="6" xfId="2" applyFont="1" applyFill="1" applyBorder="1" applyAlignment="1">
      <alignment horizontal="center"/>
    </xf>
    <xf numFmtId="0" fontId="12" fillId="8" borderId="13" xfId="0" applyFont="1" applyFill="1" applyBorder="1" applyAlignment="1">
      <alignment horizontal="right"/>
    </xf>
    <xf numFmtId="0" fontId="12" fillId="8" borderId="5" xfId="0" applyFont="1" applyFill="1" applyBorder="1" applyAlignment="1">
      <alignment horizontal="right"/>
    </xf>
    <xf numFmtId="9" fontId="12" fillId="8" borderId="5" xfId="2" applyFont="1" applyFill="1" applyBorder="1"/>
    <xf numFmtId="9" fontId="1" fillId="8" borderId="5" xfId="2" applyFont="1" applyFill="1" applyBorder="1" applyAlignment="1">
      <alignment horizontal="center"/>
    </xf>
    <xf numFmtId="0" fontId="12" fillId="8" borderId="14" xfId="0" applyFont="1" applyFill="1" applyBorder="1" applyAlignment="1">
      <alignment horizontal="right"/>
    </xf>
    <xf numFmtId="0" fontId="12" fillId="8" borderId="4" xfId="0" applyFont="1" applyFill="1" applyBorder="1" applyAlignment="1">
      <alignment horizontal="right"/>
    </xf>
    <xf numFmtId="9" fontId="12" fillId="8" borderId="4" xfId="2" applyFont="1" applyFill="1" applyBorder="1"/>
    <xf numFmtId="9" fontId="1" fillId="8" borderId="4" xfId="2" applyFont="1" applyFill="1" applyBorder="1" applyAlignment="1">
      <alignment horizontal="center"/>
    </xf>
    <xf numFmtId="0" fontId="12" fillId="8" borderId="16" xfId="0" applyFont="1" applyFill="1" applyBorder="1" applyAlignment="1">
      <alignment horizontal="right"/>
    </xf>
    <xf numFmtId="9" fontId="12" fillId="8" borderId="0" xfId="2" applyFont="1" applyFill="1" applyBorder="1"/>
    <xf numFmtId="9" fontId="1" fillId="8" borderId="0" xfId="2" applyFont="1" applyFill="1" applyBorder="1" applyAlignment="1">
      <alignment horizontal="center"/>
    </xf>
    <xf numFmtId="9" fontId="8" fillId="0" borderId="15" xfId="0" applyNumberFormat="1" applyFont="1" applyBorder="1" applyAlignment="1">
      <alignment horizontal="center"/>
    </xf>
    <xf numFmtId="0" fontId="13" fillId="0" borderId="0" xfId="0" applyFont="1"/>
    <xf numFmtId="0" fontId="0" fillId="9" borderId="0" xfId="0" applyFill="1"/>
    <xf numFmtId="0" fontId="0" fillId="10" borderId="0" xfId="0" applyFill="1"/>
    <xf numFmtId="0" fontId="9" fillId="10" borderId="0" xfId="0" applyFont="1" applyFill="1"/>
    <xf numFmtId="0" fontId="0" fillId="10" borderId="0" xfId="0" applyFill="1" applyAlignment="1">
      <alignment horizontal="center" wrapText="1"/>
    </xf>
    <xf numFmtId="0" fontId="14" fillId="0" borderId="0" xfId="0" applyFont="1"/>
    <xf numFmtId="0" fontId="9" fillId="10" borderId="0" xfId="0" applyFont="1" applyFill="1" applyAlignment="1">
      <alignment horizontal="center"/>
    </xf>
    <xf numFmtId="0" fontId="3" fillId="3" borderId="0" xfId="1" applyBorder="1" applyAlignment="1" applyProtection="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5" fillId="2" borderId="0" xfId="0" applyFont="1" applyFill="1" applyAlignment="1">
      <alignment horizontal="center" wrapText="1"/>
    </xf>
    <xf numFmtId="0" fontId="16" fillId="2" borderId="0" xfId="0" applyFont="1" applyFill="1" applyAlignment="1">
      <alignment wrapText="1"/>
    </xf>
    <xf numFmtId="0" fontId="17" fillId="0" borderId="0" xfId="0" applyFont="1"/>
    <xf numFmtId="0" fontId="18" fillId="0" borderId="18" xfId="0" applyFont="1" applyBorder="1" applyAlignment="1">
      <alignment horizontal="center" vertical="top" wrapText="1"/>
    </xf>
    <xf numFmtId="0" fontId="18" fillId="0" borderId="21" xfId="0" applyFont="1" applyBorder="1" applyAlignment="1">
      <alignment horizontal="center" vertical="top" wrapText="1"/>
    </xf>
    <xf numFmtId="0" fontId="18" fillId="0" borderId="23" xfId="0" applyFont="1" applyBorder="1" applyAlignment="1">
      <alignment horizontal="center" vertical="top" wrapText="1"/>
    </xf>
    <xf numFmtId="1" fontId="4" fillId="0" borderId="0" xfId="0" applyNumberFormat="1" applyFont="1" applyAlignment="1">
      <alignment horizontal="center"/>
    </xf>
    <xf numFmtId="1" fontId="4" fillId="0" borderId="0" xfId="0" applyNumberFormat="1" applyFont="1"/>
    <xf numFmtId="0" fontId="2" fillId="10" borderId="30" xfId="0" applyFont="1" applyFill="1" applyBorder="1" applyAlignment="1">
      <alignment horizontal="center" wrapText="1"/>
    </xf>
    <xf numFmtId="0" fontId="23" fillId="0" borderId="0" xfId="0" applyFont="1"/>
    <xf numFmtId="0" fontId="26" fillId="0" borderId="0" xfId="0" applyFont="1"/>
    <xf numFmtId="0" fontId="19" fillId="0" borderId="18" xfId="0" applyFont="1" applyBorder="1" applyAlignment="1">
      <alignment horizontal="left" vertical="top" wrapText="1"/>
    </xf>
    <xf numFmtId="0" fontId="19" fillId="0" borderId="19" xfId="0" applyFont="1" applyBorder="1" applyAlignment="1">
      <alignment vertical="top" wrapText="1"/>
    </xf>
    <xf numFmtId="0" fontId="20" fillId="0" borderId="19" xfId="0" applyFont="1" applyBorder="1" applyAlignment="1">
      <alignment vertical="top" wrapText="1"/>
    </xf>
    <xf numFmtId="0" fontId="21" fillId="0" borderId="19" xfId="0" applyFont="1" applyBorder="1" applyAlignment="1">
      <alignment vertical="top" wrapText="1"/>
    </xf>
    <xf numFmtId="0" fontId="17" fillId="0" borderId="19" xfId="0" applyFont="1" applyBorder="1" applyAlignment="1">
      <alignment vertical="top" wrapText="1"/>
    </xf>
    <xf numFmtId="0" fontId="18" fillId="0" borderId="19" xfId="0" applyFont="1" applyBorder="1" applyAlignment="1">
      <alignment horizontal="center" vertical="top" wrapText="1"/>
    </xf>
    <xf numFmtId="0" fontId="19" fillId="0" borderId="21" xfId="0" applyFont="1" applyBorder="1" applyAlignment="1">
      <alignment horizontal="left" vertical="top" wrapText="1"/>
    </xf>
    <xf numFmtId="0" fontId="19" fillId="0" borderId="1" xfId="0" applyFont="1" applyBorder="1" applyAlignment="1">
      <alignment vertical="top" wrapText="1"/>
    </xf>
    <xf numFmtId="0" fontId="20" fillId="0" borderId="1" xfId="0" applyFont="1" applyBorder="1" applyAlignment="1">
      <alignment vertical="top" wrapText="1"/>
    </xf>
    <xf numFmtId="0" fontId="21" fillId="0" borderId="1" xfId="0" applyFont="1" applyBorder="1" applyAlignment="1">
      <alignment vertical="top" wrapText="1"/>
    </xf>
    <xf numFmtId="0" fontId="17" fillId="0" borderId="1" xfId="0" applyFont="1" applyBorder="1" applyAlignment="1">
      <alignment vertical="top" wrapText="1"/>
    </xf>
    <xf numFmtId="0" fontId="18" fillId="0" borderId="1" xfId="0" applyFont="1" applyBorder="1" applyAlignment="1">
      <alignment horizontal="center" vertical="top" wrapText="1"/>
    </xf>
    <xf numFmtId="0" fontId="19" fillId="0" borderId="23" xfId="0" applyFont="1" applyBorder="1" applyAlignment="1">
      <alignment horizontal="left" vertical="top" wrapText="1"/>
    </xf>
    <xf numFmtId="0" fontId="19" fillId="0" borderId="24" xfId="0" applyFont="1" applyBorder="1" applyAlignment="1">
      <alignment vertical="top" wrapText="1"/>
    </xf>
    <xf numFmtId="0" fontId="20" fillId="0" borderId="24" xfId="0" applyFont="1" applyBorder="1" applyAlignment="1">
      <alignment vertical="top" wrapText="1"/>
    </xf>
    <xf numFmtId="0" fontId="21" fillId="0" borderId="24" xfId="0" applyFont="1" applyBorder="1" applyAlignment="1">
      <alignment vertical="top" wrapText="1"/>
    </xf>
    <xf numFmtId="0" fontId="17" fillId="0" borderId="24" xfId="0" applyFont="1" applyBorder="1" applyAlignment="1">
      <alignment vertical="top" wrapText="1"/>
    </xf>
    <xf numFmtId="0" fontId="18" fillId="0" borderId="24" xfId="0" applyFont="1" applyBorder="1" applyAlignment="1">
      <alignment horizontal="center" vertical="top" wrapText="1"/>
    </xf>
    <xf numFmtId="0" fontId="19" fillId="0" borderId="18" xfId="0" applyFont="1" applyBorder="1" applyAlignment="1">
      <alignment vertical="top" wrapText="1"/>
    </xf>
    <xf numFmtId="0" fontId="22" fillId="0" borderId="19" xfId="0" applyFont="1" applyBorder="1" applyAlignment="1">
      <alignment vertical="top" wrapText="1"/>
    </xf>
    <xf numFmtId="0" fontId="19" fillId="0" borderId="21" xfId="0" applyFont="1" applyBorder="1" applyAlignment="1">
      <alignment vertical="top" wrapText="1"/>
    </xf>
    <xf numFmtId="0" fontId="22" fillId="0" borderId="1" xfId="0" applyFont="1" applyBorder="1" applyAlignment="1">
      <alignment vertical="top" wrapText="1"/>
    </xf>
    <xf numFmtId="0" fontId="19" fillId="0" borderId="26" xfId="0" applyFont="1" applyBorder="1" applyAlignment="1">
      <alignment vertical="top" wrapText="1"/>
    </xf>
    <xf numFmtId="0" fontId="19" fillId="0" borderId="27" xfId="0" applyFont="1" applyBorder="1" applyAlignment="1">
      <alignment vertical="top" wrapText="1"/>
    </xf>
    <xf numFmtId="0" fontId="20" fillId="0" borderId="27" xfId="0" applyFont="1" applyBorder="1" applyAlignment="1">
      <alignment vertical="top" wrapText="1"/>
    </xf>
    <xf numFmtId="0" fontId="22" fillId="0" borderId="27" xfId="0" applyFont="1" applyBorder="1" applyAlignment="1">
      <alignment vertical="top" wrapText="1"/>
    </xf>
    <xf numFmtId="0" fontId="21" fillId="0" borderId="27" xfId="0" applyFont="1" applyBorder="1" applyAlignment="1">
      <alignment vertical="top" wrapText="1"/>
    </xf>
    <xf numFmtId="0" fontId="17" fillId="0" borderId="27" xfId="0" applyFont="1" applyBorder="1" applyAlignment="1">
      <alignment vertical="top" wrapText="1"/>
    </xf>
    <xf numFmtId="0" fontId="18" fillId="0" borderId="27" xfId="0" applyFont="1" applyBorder="1" applyAlignment="1">
      <alignment horizontal="center" vertical="top" wrapText="1"/>
    </xf>
    <xf numFmtId="0" fontId="18" fillId="0" borderId="26" xfId="0" applyFont="1" applyBorder="1" applyAlignment="1">
      <alignment horizontal="center" vertical="top" wrapText="1"/>
    </xf>
    <xf numFmtId="0" fontId="3" fillId="0" borderId="2" xfId="1" applyFill="1" applyAlignment="1">
      <alignment horizontal="center" vertical="top" wrapText="1"/>
    </xf>
    <xf numFmtId="0" fontId="19" fillId="0" borderId="23" xfId="0" applyFont="1" applyBorder="1" applyAlignment="1">
      <alignment vertical="top" wrapText="1"/>
    </xf>
    <xf numFmtId="0" fontId="22" fillId="0" borderId="24" xfId="0" applyFont="1" applyBorder="1" applyAlignment="1">
      <alignment vertical="top" wrapText="1"/>
    </xf>
    <xf numFmtId="0" fontId="25" fillId="0" borderId="1" xfId="0" applyFont="1" applyBorder="1" applyAlignment="1">
      <alignment vertical="top" wrapText="1"/>
    </xf>
    <xf numFmtId="0" fontId="18" fillId="0" borderId="21" xfId="3" applyFont="1" applyFill="1" applyBorder="1" applyAlignment="1">
      <alignment horizontal="center" vertical="top" wrapText="1"/>
    </xf>
    <xf numFmtId="0" fontId="19" fillId="0" borderId="32" xfId="0" applyFont="1" applyBorder="1" applyAlignment="1">
      <alignment vertical="top" wrapText="1"/>
    </xf>
    <xf numFmtId="0" fontId="20" fillId="0" borderId="32" xfId="0" applyFont="1" applyBorder="1" applyAlignment="1">
      <alignment vertical="top" wrapText="1"/>
    </xf>
    <xf numFmtId="0" fontId="22" fillId="0" borderId="32" xfId="0" applyFont="1" applyBorder="1" applyAlignment="1">
      <alignment vertical="top" wrapText="1"/>
    </xf>
    <xf numFmtId="0" fontId="21" fillId="0" borderId="32" xfId="0" applyFont="1" applyBorder="1" applyAlignment="1">
      <alignment vertical="top" wrapText="1"/>
    </xf>
    <xf numFmtId="0" fontId="17" fillId="0" borderId="32" xfId="0" applyFont="1" applyBorder="1" applyAlignment="1">
      <alignment vertical="top" wrapText="1"/>
    </xf>
    <xf numFmtId="0" fontId="18" fillId="0" borderId="32" xfId="0" applyFont="1" applyBorder="1" applyAlignment="1">
      <alignment horizontal="center" vertical="top" wrapText="1"/>
    </xf>
    <xf numFmtId="0" fontId="18" fillId="0" borderId="31" xfId="0" applyFont="1" applyBorder="1" applyAlignment="1">
      <alignment horizontal="center" vertical="top" wrapText="1"/>
    </xf>
    <xf numFmtId="0" fontId="19" fillId="0" borderId="35" xfId="0" applyFont="1" applyBorder="1" applyAlignment="1">
      <alignment vertical="top" wrapText="1"/>
    </xf>
    <xf numFmtId="0" fontId="20" fillId="0" borderId="35" xfId="0" applyFont="1" applyBorder="1" applyAlignment="1">
      <alignment vertical="top" wrapText="1"/>
    </xf>
    <xf numFmtId="0" fontId="22" fillId="0" borderId="35" xfId="0" applyFont="1" applyBorder="1" applyAlignment="1">
      <alignment vertical="top" wrapText="1"/>
    </xf>
    <xf numFmtId="0" fontId="21" fillId="0" borderId="35" xfId="0" applyFont="1" applyBorder="1" applyAlignment="1">
      <alignment vertical="top" wrapText="1"/>
    </xf>
    <xf numFmtId="0" fontId="17" fillId="0" borderId="35" xfId="0" applyFont="1" applyBorder="1" applyAlignment="1">
      <alignment vertical="top" wrapText="1"/>
    </xf>
    <xf numFmtId="0" fontId="18" fillId="0" borderId="35" xfId="0" applyFont="1" applyBorder="1" applyAlignment="1">
      <alignment horizontal="center" vertical="top" wrapText="1"/>
    </xf>
    <xf numFmtId="0" fontId="18" fillId="0" borderId="34" xfId="0" applyFont="1" applyBorder="1" applyAlignment="1">
      <alignment horizontal="center" vertical="top" wrapText="1"/>
    </xf>
    <xf numFmtId="0" fontId="17" fillId="0" borderId="17" xfId="0" applyFont="1" applyBorder="1" applyAlignment="1">
      <alignment vertical="top" wrapText="1"/>
    </xf>
    <xf numFmtId="0" fontId="19" fillId="0" borderId="17" xfId="0" applyFont="1" applyBorder="1" applyAlignment="1">
      <alignment vertical="top" wrapText="1"/>
    </xf>
    <xf numFmtId="0" fontId="20" fillId="0" borderId="17" xfId="0" applyFont="1" applyBorder="1" applyAlignment="1">
      <alignment vertical="top" wrapText="1"/>
    </xf>
    <xf numFmtId="0" fontId="22" fillId="0" borderId="17" xfId="0" applyFont="1" applyBorder="1" applyAlignment="1">
      <alignment vertical="top" wrapText="1"/>
    </xf>
    <xf numFmtId="0" fontId="1" fillId="2" borderId="7" xfId="0" applyFont="1" applyFill="1" applyBorder="1" applyAlignment="1">
      <alignment horizontal="center" wrapText="1"/>
    </xf>
    <xf numFmtId="0" fontId="18" fillId="0" borderId="43" xfId="0" applyFont="1" applyBorder="1" applyAlignment="1">
      <alignment horizontal="center" vertical="top" wrapText="1"/>
    </xf>
    <xf numFmtId="0" fontId="18" fillId="0" borderId="45" xfId="0" applyFont="1" applyBorder="1" applyAlignment="1">
      <alignment horizontal="center" vertical="top" wrapText="1"/>
    </xf>
    <xf numFmtId="0" fontId="18" fillId="0" borderId="47" xfId="0" applyFont="1" applyBorder="1" applyAlignment="1">
      <alignment horizontal="center" vertical="top" wrapText="1"/>
    </xf>
    <xf numFmtId="0" fontId="18" fillId="0" borderId="49" xfId="0" applyFont="1" applyBorder="1" applyAlignment="1">
      <alignment horizontal="center" vertical="top" wrapText="1"/>
    </xf>
    <xf numFmtId="0" fontId="18" fillId="0" borderId="51" xfId="0" applyFont="1" applyBorder="1" applyAlignment="1">
      <alignment horizontal="center" vertical="top" wrapText="1"/>
    </xf>
    <xf numFmtId="0" fontId="18" fillId="0" borderId="53" xfId="0" applyFont="1" applyBorder="1" applyAlignment="1">
      <alignment horizontal="center" vertical="top" wrapText="1"/>
    </xf>
    <xf numFmtId="0" fontId="18" fillId="0" borderId="56" xfId="0" applyFont="1" applyBorder="1" applyAlignment="1">
      <alignment horizontal="center" vertical="top" wrapText="1"/>
    </xf>
    <xf numFmtId="0" fontId="19" fillId="0" borderId="37" xfId="0" applyFont="1" applyBorder="1" applyAlignment="1">
      <alignment vertical="top" wrapText="1"/>
    </xf>
    <xf numFmtId="0" fontId="19" fillId="0" borderId="38" xfId="0" applyFont="1" applyBorder="1" applyAlignment="1">
      <alignment vertical="top" wrapText="1"/>
    </xf>
    <xf numFmtId="0" fontId="20" fillId="0" borderId="38" xfId="0" applyFont="1" applyBorder="1" applyAlignment="1">
      <alignment vertical="top" wrapText="1"/>
    </xf>
    <xf numFmtId="0" fontId="22" fillId="0" borderId="38" xfId="0" applyFont="1" applyBorder="1" applyAlignment="1">
      <alignment vertical="top" wrapText="1"/>
    </xf>
    <xf numFmtId="0" fontId="21" fillId="0" borderId="38" xfId="0" applyFont="1" applyBorder="1" applyAlignment="1">
      <alignment vertical="top" wrapText="1"/>
    </xf>
    <xf numFmtId="0" fontId="17" fillId="0" borderId="38" xfId="0" applyFont="1" applyBorder="1" applyAlignment="1">
      <alignment vertical="top" wrapText="1"/>
    </xf>
    <xf numFmtId="0" fontId="18" fillId="0" borderId="38" xfId="0" applyFont="1" applyBorder="1" applyAlignment="1">
      <alignment horizontal="center" vertical="top" wrapText="1"/>
    </xf>
    <xf numFmtId="0" fontId="18" fillId="0" borderId="37" xfId="0" applyFont="1" applyBorder="1" applyAlignment="1">
      <alignment horizontal="center" vertical="top" wrapText="1"/>
    </xf>
    <xf numFmtId="0" fontId="18" fillId="0" borderId="61" xfId="0" applyFont="1" applyBorder="1" applyAlignment="1">
      <alignment horizontal="center" vertical="top" wrapText="1"/>
    </xf>
    <xf numFmtId="0" fontId="19" fillId="0" borderId="45" xfId="0" applyFont="1" applyBorder="1" applyAlignment="1">
      <alignment vertical="top" wrapText="1"/>
    </xf>
    <xf numFmtId="0" fontId="19" fillId="0" borderId="51" xfId="0" applyFont="1" applyBorder="1" applyAlignment="1">
      <alignment vertical="top" wrapText="1"/>
    </xf>
    <xf numFmtId="0" fontId="19" fillId="0" borderId="53" xfId="0" applyFont="1" applyBorder="1" applyAlignment="1">
      <alignment vertical="top" wrapText="1"/>
    </xf>
    <xf numFmtId="0" fontId="19" fillId="0" borderId="55" xfId="0" applyFont="1" applyBorder="1" applyAlignment="1">
      <alignment vertical="top" wrapText="1"/>
    </xf>
    <xf numFmtId="0" fontId="19" fillId="0" borderId="56" xfId="0" applyFont="1" applyBorder="1" applyAlignment="1">
      <alignment vertical="top" wrapText="1"/>
    </xf>
    <xf numFmtId="0" fontId="19" fillId="0" borderId="62" xfId="0" applyFont="1" applyBorder="1" applyAlignment="1">
      <alignment vertical="top" wrapText="1"/>
    </xf>
    <xf numFmtId="0" fontId="20" fillId="0" borderId="62" xfId="0" applyFont="1" applyBorder="1" applyAlignment="1">
      <alignment vertical="top" wrapText="1"/>
    </xf>
    <xf numFmtId="0" fontId="22" fillId="0" borderId="62" xfId="0" applyFont="1" applyBorder="1" applyAlignment="1">
      <alignment vertical="top" wrapText="1"/>
    </xf>
    <xf numFmtId="0" fontId="21" fillId="0" borderId="62" xfId="0" applyFont="1" applyBorder="1" applyAlignment="1">
      <alignment vertical="top" wrapText="1"/>
    </xf>
    <xf numFmtId="0" fontId="17" fillId="0" borderId="62" xfId="0" applyFont="1" applyBorder="1" applyAlignment="1">
      <alignment vertical="top" wrapText="1"/>
    </xf>
    <xf numFmtId="0" fontId="18" fillId="0" borderId="62" xfId="0" applyFont="1" applyBorder="1" applyAlignment="1">
      <alignment horizontal="center" vertical="top" wrapText="1"/>
    </xf>
    <xf numFmtId="0" fontId="18" fillId="0" borderId="65" xfId="0" applyFont="1" applyBorder="1" applyAlignment="1">
      <alignment horizontal="center" vertical="top" wrapText="1"/>
    </xf>
    <xf numFmtId="0" fontId="18" fillId="0" borderId="61" xfId="3" applyFont="1" applyFill="1" applyBorder="1" applyAlignment="1">
      <alignment horizontal="center" vertical="top" wrapText="1"/>
    </xf>
    <xf numFmtId="0" fontId="18" fillId="0" borderId="29" xfId="3" applyFont="1" applyFill="1" applyAlignment="1">
      <alignment horizontal="center" vertical="top" wrapText="1"/>
    </xf>
    <xf numFmtId="0" fontId="18" fillId="5" borderId="40" xfId="0" applyFont="1" applyFill="1" applyBorder="1" applyAlignment="1">
      <alignment horizontal="center" vertical="top" wrapText="1"/>
    </xf>
    <xf numFmtId="0" fontId="18" fillId="5" borderId="58" xfId="0" applyFont="1" applyFill="1" applyBorder="1" applyAlignment="1">
      <alignment horizontal="center" vertical="top" wrapText="1"/>
    </xf>
    <xf numFmtId="0" fontId="18" fillId="5" borderId="59" xfId="0" applyFont="1" applyFill="1" applyBorder="1" applyAlignment="1">
      <alignment horizontal="center" vertical="top" wrapText="1"/>
    </xf>
    <xf numFmtId="0" fontId="18" fillId="5" borderId="63" xfId="0" applyFont="1" applyFill="1" applyBorder="1" applyAlignment="1">
      <alignment horizontal="center" vertical="top" wrapText="1"/>
    </xf>
    <xf numFmtId="0" fontId="0" fillId="10" borderId="0" xfId="0" applyFill="1" applyAlignment="1">
      <alignment horizontal="right"/>
    </xf>
    <xf numFmtId="1" fontId="0" fillId="10" borderId="0" xfId="0" applyNumberFormat="1" applyFill="1" applyAlignment="1">
      <alignment horizontal="right"/>
    </xf>
    <xf numFmtId="1" fontId="0" fillId="5" borderId="0" xfId="0" applyNumberFormat="1" applyFill="1" applyAlignment="1">
      <alignment horizontal="right"/>
    </xf>
    <xf numFmtId="1" fontId="0" fillId="4" borderId="0" xfId="0" applyNumberFormat="1" applyFill="1"/>
    <xf numFmtId="1" fontId="0" fillId="6" borderId="0" xfId="0" applyNumberFormat="1" applyFill="1"/>
    <xf numFmtId="9" fontId="8" fillId="0" borderId="15" xfId="0" applyNumberFormat="1" applyFont="1" applyBorder="1" applyAlignment="1">
      <alignment horizontal="right"/>
    </xf>
    <xf numFmtId="0" fontId="0" fillId="0" borderId="10" xfId="0" applyBorder="1" applyAlignment="1">
      <alignment horizontal="left" vertical="top" wrapText="1"/>
    </xf>
    <xf numFmtId="0" fontId="0" fillId="0" borderId="10" xfId="0" applyBorder="1" applyAlignment="1">
      <alignment horizontal="left" vertical="top"/>
    </xf>
    <xf numFmtId="0" fontId="0" fillId="0" borderId="66" xfId="0" applyBorder="1" applyAlignment="1">
      <alignment horizontal="left" vertical="top" wrapText="1"/>
    </xf>
    <xf numFmtId="0" fontId="0" fillId="0" borderId="66" xfId="0" applyBorder="1" applyAlignment="1">
      <alignment horizontal="left" vertical="top"/>
    </xf>
    <xf numFmtId="0" fontId="0" fillId="0" borderId="67" xfId="0" applyBorder="1" applyAlignment="1">
      <alignment horizontal="left" vertical="top" wrapText="1"/>
    </xf>
    <xf numFmtId="0" fontId="0" fillId="0" borderId="68" xfId="0" applyBorder="1" applyAlignment="1">
      <alignment horizontal="left" vertical="top" wrapText="1"/>
    </xf>
    <xf numFmtId="0" fontId="19" fillId="0" borderId="21" xfId="0"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0" fontId="22" fillId="0" borderId="1" xfId="0" applyFont="1" applyFill="1" applyBorder="1" applyAlignment="1">
      <alignment vertical="top" wrapText="1"/>
    </xf>
    <xf numFmtId="0" fontId="21" fillId="0" borderId="1" xfId="0" applyFont="1" applyFill="1" applyBorder="1" applyAlignment="1">
      <alignment vertical="top" wrapText="1"/>
    </xf>
    <xf numFmtId="0" fontId="17" fillId="0" borderId="1" xfId="0" applyFont="1" applyFill="1" applyBorder="1" applyAlignment="1">
      <alignment vertical="top" wrapText="1"/>
    </xf>
    <xf numFmtId="0" fontId="18" fillId="0" borderId="22" xfId="0" applyNumberFormat="1" applyFont="1" applyFill="1" applyBorder="1" applyAlignment="1">
      <alignment horizontal="center" vertical="top" wrapText="1"/>
    </xf>
    <xf numFmtId="0" fontId="18" fillId="0" borderId="45" xfId="0" applyFont="1" applyFill="1" applyBorder="1" applyAlignment="1">
      <alignment horizontal="center" vertical="top" wrapText="1"/>
    </xf>
    <xf numFmtId="0" fontId="18" fillId="0" borderId="46" xfId="0" applyNumberFormat="1" applyFont="1" applyFill="1" applyBorder="1" applyAlignment="1">
      <alignment horizontal="center" vertical="top" wrapText="1"/>
    </xf>
    <xf numFmtId="0" fontId="18" fillId="0" borderId="69" xfId="0" applyFont="1" applyFill="1" applyBorder="1" applyAlignment="1">
      <alignment horizontal="center" vertical="top" wrapText="1"/>
    </xf>
    <xf numFmtId="0" fontId="18" fillId="0" borderId="70" xfId="0" applyNumberFormat="1" applyFont="1" applyFill="1" applyBorder="1" applyAlignment="1">
      <alignment horizontal="center" vertical="top" wrapText="1"/>
    </xf>
    <xf numFmtId="0" fontId="18" fillId="0" borderId="21" xfId="0" applyFont="1" applyFill="1" applyBorder="1" applyAlignment="1">
      <alignment horizontal="center" vertical="top" wrapText="1"/>
    </xf>
    <xf numFmtId="0" fontId="18" fillId="0" borderId="71" xfId="0" applyFont="1" applyBorder="1" applyAlignment="1">
      <alignment horizontal="center" vertical="top" wrapText="1"/>
    </xf>
    <xf numFmtId="0" fontId="19" fillId="0" borderId="71" xfId="0" applyFont="1" applyBorder="1" applyAlignment="1">
      <alignment vertical="top" wrapText="1"/>
    </xf>
    <xf numFmtId="0" fontId="19" fillId="0" borderId="72" xfId="0" applyFont="1" applyBorder="1" applyAlignment="1">
      <alignment vertical="top" wrapText="1"/>
    </xf>
    <xf numFmtId="0" fontId="20" fillId="0" borderId="72" xfId="0" applyFont="1" applyBorder="1" applyAlignment="1">
      <alignment vertical="top" wrapText="1"/>
    </xf>
    <xf numFmtId="0" fontId="22" fillId="0" borderId="72" xfId="0" applyFont="1" applyBorder="1" applyAlignment="1">
      <alignment vertical="top" wrapText="1"/>
    </xf>
    <xf numFmtId="0" fontId="21" fillId="0" borderId="72" xfId="0" applyFont="1" applyBorder="1" applyAlignment="1">
      <alignment vertical="top" wrapText="1"/>
    </xf>
    <xf numFmtId="0" fontId="17" fillId="0" borderId="72" xfId="0" applyFont="1" applyBorder="1" applyAlignment="1">
      <alignment vertical="top" wrapText="1"/>
    </xf>
    <xf numFmtId="0" fontId="18" fillId="0" borderId="72" xfId="0" applyFont="1" applyBorder="1" applyAlignment="1">
      <alignment horizontal="center" vertical="top" wrapText="1"/>
    </xf>
    <xf numFmtId="0" fontId="18" fillId="0" borderId="73" xfId="0" applyFont="1" applyBorder="1" applyAlignment="1">
      <alignment horizontal="center" vertical="top" wrapText="1"/>
    </xf>
    <xf numFmtId="0" fontId="18" fillId="5" borderId="75" xfId="0" applyFont="1" applyFill="1" applyBorder="1" applyAlignment="1">
      <alignment horizontal="center" vertical="top" wrapText="1"/>
    </xf>
    <xf numFmtId="0" fontId="0" fillId="0" borderId="77" xfId="0" applyBorder="1"/>
    <xf numFmtId="0" fontId="19" fillId="0" borderId="49" xfId="0" applyFont="1" applyBorder="1" applyAlignment="1">
      <alignment vertical="top" wrapText="1"/>
    </xf>
    <xf numFmtId="0" fontId="21" fillId="0" borderId="27" xfId="0" applyFont="1" applyFill="1" applyBorder="1" applyAlignment="1">
      <alignment vertical="top" wrapText="1"/>
    </xf>
    <xf numFmtId="0" fontId="17" fillId="0" borderId="27" xfId="0" applyFont="1" applyFill="1" applyBorder="1" applyAlignment="1">
      <alignment vertical="top" wrapText="1"/>
    </xf>
    <xf numFmtId="0" fontId="18" fillId="0" borderId="28" xfId="0" applyNumberFormat="1" applyFont="1" applyFill="1" applyBorder="1" applyAlignment="1">
      <alignment horizontal="center" vertical="top" wrapText="1"/>
    </xf>
    <xf numFmtId="0" fontId="18" fillId="0" borderId="49" xfId="0" applyFont="1" applyFill="1" applyBorder="1" applyAlignment="1">
      <alignment horizontal="center" vertical="top" wrapText="1"/>
    </xf>
    <xf numFmtId="0" fontId="18" fillId="0" borderId="78" xfId="0" applyFont="1" applyFill="1" applyBorder="1" applyAlignment="1">
      <alignment horizontal="center" vertical="top" wrapText="1"/>
    </xf>
    <xf numFmtId="0" fontId="18" fillId="0" borderId="26" xfId="0" applyFont="1" applyFill="1" applyBorder="1" applyAlignment="1">
      <alignment horizontal="center" vertical="top" wrapText="1"/>
    </xf>
    <xf numFmtId="0" fontId="19" fillId="0" borderId="73" xfId="0" applyFont="1" applyBorder="1" applyAlignment="1">
      <alignment vertical="top" wrapText="1"/>
    </xf>
    <xf numFmtId="0" fontId="22" fillId="0" borderId="27" xfId="0" applyFont="1" applyFill="1" applyBorder="1" applyAlignment="1">
      <alignment vertical="top" wrapText="1"/>
    </xf>
    <xf numFmtId="0" fontId="0" fillId="0" borderId="28" xfId="0" applyNumberFormat="1" applyFont="1" applyFill="1" applyBorder="1" applyAlignment="1">
      <alignment horizontal="center" vertical="top" wrapText="1"/>
    </xf>
    <xf numFmtId="0" fontId="0" fillId="0" borderId="79" xfId="0" applyNumberFormat="1" applyFont="1" applyFill="1" applyBorder="1" applyAlignment="1">
      <alignment horizontal="center" vertical="top" wrapText="1"/>
    </xf>
    <xf numFmtId="0" fontId="0" fillId="0" borderId="50" xfId="0" applyNumberFormat="1" applyFont="1" applyFill="1" applyBorder="1" applyAlignment="1">
      <alignment horizontal="center" vertical="top" wrapText="1"/>
    </xf>
    <xf numFmtId="0" fontId="0" fillId="0" borderId="22" xfId="0" applyNumberFormat="1" applyFont="1" applyFill="1" applyBorder="1" applyAlignment="1">
      <alignment horizontal="center" vertical="top" wrapText="1"/>
    </xf>
    <xf numFmtId="0" fontId="0" fillId="0" borderId="70" xfId="0" applyNumberFormat="1" applyFont="1" applyFill="1" applyBorder="1" applyAlignment="1">
      <alignment horizontal="center" vertical="top" wrapText="1"/>
    </xf>
    <xf numFmtId="0" fontId="0" fillId="0" borderId="46" xfId="0" applyNumberFormat="1" applyFont="1" applyFill="1" applyBorder="1" applyAlignment="1">
      <alignment horizontal="center" vertical="top" wrapText="1"/>
    </xf>
    <xf numFmtId="0" fontId="0" fillId="0" borderId="46" xfId="0" applyFont="1" applyBorder="1" applyAlignment="1">
      <alignment horizontal="center" vertical="top" wrapText="1"/>
    </xf>
    <xf numFmtId="0" fontId="0" fillId="0" borderId="64" xfId="0" applyFont="1" applyBorder="1" applyAlignment="1">
      <alignment horizontal="center" vertical="top" wrapText="1"/>
    </xf>
    <xf numFmtId="0" fontId="0" fillId="0" borderId="57" xfId="0" applyFont="1" applyBorder="1" applyAlignment="1">
      <alignment horizontal="center" vertical="top" wrapText="1"/>
    </xf>
    <xf numFmtId="0" fontId="0" fillId="0" borderId="22" xfId="0" applyFont="1" applyBorder="1" applyAlignment="1">
      <alignment horizontal="center" vertical="top" wrapText="1"/>
    </xf>
    <xf numFmtId="0" fontId="0" fillId="0" borderId="22" xfId="3" applyNumberFormat="1" applyFont="1" applyFill="1" applyBorder="1" applyAlignment="1">
      <alignment horizontal="center" vertical="top" wrapText="1"/>
    </xf>
    <xf numFmtId="0" fontId="0" fillId="0" borderId="60" xfId="0" applyFont="1" applyBorder="1" applyAlignment="1">
      <alignment horizontal="center" vertical="top" wrapText="1"/>
    </xf>
    <xf numFmtId="0" fontId="0" fillId="0" borderId="39" xfId="0" applyFont="1" applyBorder="1" applyAlignment="1">
      <alignment horizontal="center" vertical="top" wrapText="1"/>
    </xf>
    <xf numFmtId="0" fontId="0" fillId="0" borderId="60" xfId="3" applyNumberFormat="1" applyFont="1" applyFill="1" applyBorder="1" applyAlignment="1">
      <alignment horizontal="center" vertical="top" wrapText="1"/>
    </xf>
    <xf numFmtId="0" fontId="0" fillId="0" borderId="44" xfId="0" applyFont="1" applyBorder="1" applyAlignment="1">
      <alignment horizontal="center" vertical="top" wrapText="1"/>
    </xf>
    <xf numFmtId="0" fontId="0" fillId="0" borderId="48" xfId="0" applyFont="1" applyBorder="1" applyAlignment="1">
      <alignment horizontal="center" vertical="top" wrapText="1"/>
    </xf>
    <xf numFmtId="0" fontId="0" fillId="0" borderId="50" xfId="0" applyFont="1" applyBorder="1" applyAlignment="1">
      <alignment horizontal="center" vertical="top" wrapText="1"/>
    </xf>
    <xf numFmtId="0" fontId="0" fillId="0" borderId="74" xfId="0" applyFont="1" applyBorder="1" applyAlignment="1">
      <alignment horizontal="center" vertical="top" wrapText="1"/>
    </xf>
    <xf numFmtId="0" fontId="0" fillId="0" borderId="2" xfId="1" applyFont="1" applyFill="1" applyAlignment="1">
      <alignment horizontal="center" vertical="top" wrapText="1"/>
    </xf>
    <xf numFmtId="0" fontId="0" fillId="0" borderId="52" xfId="0" applyFont="1" applyBorder="1" applyAlignment="1">
      <alignment horizontal="center" vertical="top" wrapText="1"/>
    </xf>
    <xf numFmtId="0" fontId="0" fillId="0" borderId="54" xfId="0" applyFont="1" applyBorder="1" applyAlignment="1">
      <alignment horizontal="center" vertical="top" wrapText="1"/>
    </xf>
    <xf numFmtId="0" fontId="0" fillId="0" borderId="76" xfId="0" applyFont="1" applyBorder="1" applyAlignment="1">
      <alignment horizontal="center" vertical="top" wrapText="1"/>
    </xf>
    <xf numFmtId="0" fontId="0" fillId="0" borderId="28" xfId="0" applyFont="1" applyBorder="1" applyAlignment="1">
      <alignment horizontal="center" vertical="top" wrapText="1"/>
    </xf>
    <xf numFmtId="0" fontId="0" fillId="0" borderId="25" xfId="0" applyFont="1" applyBorder="1" applyAlignment="1">
      <alignment horizontal="center" vertical="top" wrapText="1"/>
    </xf>
    <xf numFmtId="0" fontId="0" fillId="0" borderId="20" xfId="0" applyFont="1" applyBorder="1" applyAlignment="1">
      <alignment horizontal="center" vertical="top" wrapText="1"/>
    </xf>
    <xf numFmtId="0" fontId="0" fillId="0" borderId="33" xfId="0" applyFont="1" applyBorder="1" applyAlignment="1">
      <alignment horizontal="center" vertical="top" wrapText="1"/>
    </xf>
    <xf numFmtId="0" fontId="0" fillId="0" borderId="29" xfId="3" applyFont="1" applyFill="1" applyAlignment="1">
      <alignment horizontal="center" vertical="top" wrapText="1"/>
    </xf>
    <xf numFmtId="0" fontId="0" fillId="0" borderId="42" xfId="1" applyFont="1" applyFill="1" applyBorder="1" applyAlignment="1">
      <alignment horizontal="center" vertical="top" wrapText="1"/>
    </xf>
    <xf numFmtId="0" fontId="0" fillId="0" borderId="41" xfId="3" applyFont="1" applyFill="1" applyBorder="1" applyAlignment="1">
      <alignment horizontal="center" vertical="top" wrapText="1"/>
    </xf>
    <xf numFmtId="0" fontId="0" fillId="0" borderId="36" xfId="0" applyFont="1" applyBorder="1" applyAlignment="1">
      <alignment horizontal="center" vertical="top" wrapText="1"/>
    </xf>
    <xf numFmtId="0" fontId="0" fillId="0" borderId="0" xfId="0" applyBorder="1"/>
    <xf numFmtId="0" fontId="0" fillId="0" borderId="0" xfId="0" applyNumberFormat="1"/>
    <xf numFmtId="0" fontId="4" fillId="0" borderId="0" xfId="0" applyNumberFormat="1" applyFont="1"/>
    <xf numFmtId="0" fontId="0" fillId="5" borderId="0" xfId="0" applyNumberFormat="1" applyFill="1"/>
    <xf numFmtId="0" fontId="5" fillId="0" borderId="0" xfId="0" applyFont="1" applyBorder="1"/>
    <xf numFmtId="0" fontId="4" fillId="0" borderId="0" xfId="0" applyFont="1" applyBorder="1"/>
    <xf numFmtId="0" fontId="0" fillId="4" borderId="0" xfId="0" applyNumberFormat="1" applyFill="1"/>
    <xf numFmtId="0" fontId="0" fillId="6" borderId="0" xfId="0" applyNumberFormat="1" applyFill="1"/>
    <xf numFmtId="0" fontId="0" fillId="12" borderId="0" xfId="0" applyFill="1"/>
    <xf numFmtId="0" fontId="0" fillId="12" borderId="0" xfId="0" applyNumberFormat="1" applyFill="1"/>
    <xf numFmtId="0" fontId="0" fillId="13" borderId="0" xfId="0" applyFill="1"/>
    <xf numFmtId="0" fontId="0" fillId="13" borderId="0" xfId="0" applyNumberFormat="1" applyFill="1"/>
    <xf numFmtId="0" fontId="4" fillId="0" borderId="0" xfId="0" applyNumberFormat="1" applyFont="1" applyAlignment="1">
      <alignment horizontal="center"/>
    </xf>
    <xf numFmtId="0" fontId="10" fillId="0" borderId="0" xfId="0" applyNumberFormat="1" applyFont="1" applyAlignment="1">
      <alignment horizontal="center"/>
    </xf>
    <xf numFmtId="0" fontId="0" fillId="5" borderId="0" xfId="0" applyNumberFormat="1" applyFill="1" applyAlignment="1">
      <alignment horizontal="center"/>
    </xf>
    <xf numFmtId="0" fontId="0" fillId="10" borderId="0" xfId="0" applyNumberFormat="1" applyFill="1" applyAlignment="1">
      <alignment horizontal="right"/>
    </xf>
    <xf numFmtId="0" fontId="0" fillId="10" borderId="0" xfId="0" applyNumberFormat="1" applyFill="1" applyAlignment="1">
      <alignment horizontal="center"/>
    </xf>
    <xf numFmtId="0" fontId="27" fillId="14" borderId="0" xfId="0" applyFont="1" applyFill="1"/>
    <xf numFmtId="0" fontId="0" fillId="14" borderId="0" xfId="0" applyFill="1"/>
    <xf numFmtId="0" fontId="0" fillId="14" borderId="0" xfId="0" applyNumberFormat="1" applyFill="1"/>
    <xf numFmtId="1" fontId="0" fillId="14" borderId="0" xfId="0" applyNumberFormat="1" applyFill="1"/>
  </cellXfs>
  <cellStyles count="4">
    <cellStyle name="Input" xfId="1" builtinId="20"/>
    <cellStyle name="Normal" xfId="0" builtinId="0"/>
    <cellStyle name="Note" xfId="3" builtinId="10"/>
    <cellStyle name="Percent" xfId="2" builtinId="5"/>
  </cellStyles>
  <dxfs count="416">
    <dxf>
      <fill>
        <patternFill patternType="solid">
          <bgColor theme="9" tint="0.79998168889431442"/>
        </patternFill>
      </fill>
    </dxf>
    <dxf>
      <fill>
        <patternFill patternType="solid">
          <bgColor theme="9"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alignment horizontal="right"/>
    </dxf>
    <dxf>
      <font>
        <color theme="7" tint="-0.249977111117893"/>
      </font>
    </dxf>
    <dxf>
      <fill>
        <patternFill patternType="solid">
          <bgColor theme="7" tint="0.79998168889431442"/>
        </patternFill>
      </fill>
    </dxf>
    <dxf>
      <font>
        <color theme="4" tint="-0.249977111117893"/>
      </font>
    </dxf>
    <dxf>
      <fill>
        <patternFill patternType="solid">
          <bgColor theme="4" tint="0.79998168889431442"/>
        </patternFill>
      </fill>
    </dxf>
    <dxf>
      <font>
        <color theme="5" tint="-0.249977111117893"/>
      </font>
    </dxf>
    <dxf>
      <font>
        <color theme="9" tint="-0.249977111117893"/>
      </font>
    </dxf>
    <dxf>
      <alignment horizontal="center"/>
    </dxf>
    <dxf>
      <alignment horizontal="center"/>
    </dxf>
    <dxf>
      <alignment wrapText="1"/>
    </dxf>
    <dxf>
      <alignment horizontal="center"/>
    </dxf>
    <dxf>
      <alignment horizontal="center"/>
    </dxf>
    <dxf>
      <alignment horizontal="center"/>
    </dxf>
    <dxf>
      <fill>
        <patternFill patternType="solid">
          <bgColor theme="7" tint="0.79998168889431442"/>
        </patternFill>
      </fill>
    </dxf>
    <dxf>
      <fill>
        <patternFill patternType="solid">
          <bgColor theme="4" tint="0.79998168889431442"/>
        </patternFill>
      </fill>
    </dxf>
    <dxf>
      <font>
        <i/>
      </font>
    </dxf>
    <dxf>
      <font>
        <i/>
      </font>
    </dxf>
    <dxf>
      <font>
        <i/>
      </font>
    </dxf>
    <dxf>
      <font>
        <i/>
      </font>
    </dxf>
    <dxf>
      <font>
        <i/>
      </font>
    </dxf>
    <dxf>
      <font>
        <i/>
      </font>
    </dxf>
    <dxf>
      <font>
        <i/>
      </font>
    </dxf>
    <dxf>
      <font>
        <i/>
      </font>
    </dxf>
    <dxf>
      <alignment horizontal="center"/>
    </dxf>
    <dxf>
      <alignment horizontal="center"/>
    </dxf>
    <dxf>
      <alignment horizontal="center"/>
    </dxf>
    <dxf>
      <font>
        <i/>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alignment horizontal="center"/>
    </dxf>
    <dxf>
      <alignment horizontal="center"/>
    </dxf>
    <dxf>
      <alignment horizontal="center"/>
    </dxf>
    <dxf>
      <alignment horizontal="center"/>
    </dxf>
    <dxf>
      <numFmt numFmtId="164" formatCode="0.0"/>
    </dxf>
    <dxf>
      <numFmt numFmtId="1" formatCode="0"/>
    </dxf>
    <dxf>
      <alignment horizontal="general"/>
    </dxf>
    <dxf>
      <alignment horizontal="general"/>
    </dxf>
    <dxf>
      <alignment horizontal="center"/>
    </dxf>
    <dxf>
      <alignment horizontal="center"/>
    </dxf>
    <dxf>
      <font>
        <i val="0"/>
      </font>
    </dxf>
    <dxf>
      <font>
        <i val="0"/>
      </font>
    </dxf>
    <dxf>
      <font>
        <i/>
      </font>
    </dxf>
    <dxf>
      <font>
        <i/>
      </font>
    </dxf>
    <dxf>
      <alignment horizontal="center"/>
    </dxf>
    <dxf>
      <alignment horizontal="right"/>
    </dxf>
    <dxf>
      <alignment horizontal="right"/>
    </dxf>
    <dxf>
      <alignment horizontal="center"/>
    </dxf>
    <dxf>
      <alignment horizontal="center"/>
    </dxf>
    <dxf>
      <alignment horizontal="right"/>
    </dxf>
    <dxf>
      <fill>
        <patternFill patternType="solid">
          <bgColor theme="7" tint="0.79998168889431442"/>
        </patternFill>
      </fill>
    </dxf>
    <dxf>
      <fill>
        <patternFill patternType="solid">
          <bgColor theme="5" tint="0.79998168889431442"/>
        </patternFill>
      </fill>
    </dxf>
    <dxf>
      <fill>
        <patternFill patternType="solid">
          <bgColor theme="5" tint="0.79998168889431442"/>
        </patternFill>
      </fill>
    </dxf>
    <dxf>
      <font>
        <color theme="0"/>
      </font>
    </dxf>
    <dxf>
      <font>
        <color theme="0"/>
      </font>
    </dxf>
    <dxf>
      <font>
        <color theme="0"/>
      </font>
    </dxf>
    <dxf>
      <font>
        <color theme="0"/>
      </font>
    </dxf>
    <dxf>
      <font>
        <color theme="8" tint="-0.499984740745262"/>
      </font>
    </dxf>
    <dxf>
      <fill>
        <patternFill patternType="solid">
          <bgColor theme="4" tint="0.79998168889431442"/>
        </patternFill>
      </fill>
    </dxf>
    <dxf>
      <fill>
        <patternFill patternType="solid">
          <bgColor theme="4" tint="0.79998168889431442"/>
        </patternFill>
      </fill>
    </dxf>
    <dxf>
      <font>
        <color theme="9" tint="-0.249977111117893"/>
      </font>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alignment horizontal="righ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alignment horizontal="right"/>
    </dxf>
    <dxf>
      <font>
        <color theme="7" tint="-0.249977111117893"/>
      </font>
    </dxf>
    <dxf>
      <fill>
        <patternFill patternType="solid">
          <bgColor theme="7" tint="0.79998168889431442"/>
        </patternFill>
      </fill>
    </dxf>
    <dxf>
      <font>
        <color theme="4" tint="-0.249977111117893"/>
      </font>
    </dxf>
    <dxf>
      <fill>
        <patternFill patternType="solid">
          <bgColor theme="4" tint="0.79998168889431442"/>
        </patternFill>
      </fill>
    </dxf>
    <dxf>
      <font>
        <color theme="5" tint="-0.249977111117893"/>
      </font>
    </dxf>
    <dxf>
      <font>
        <color theme="9" tint="-0.249977111117893"/>
      </font>
    </dxf>
    <dxf>
      <alignment horizontal="center"/>
    </dxf>
    <dxf>
      <alignment horizontal="center"/>
    </dxf>
    <dxf>
      <alignment wrapText="1"/>
    </dxf>
    <dxf>
      <alignment horizontal="center"/>
    </dxf>
    <dxf>
      <alignment horizontal="center"/>
    </dxf>
    <dxf>
      <alignment horizontal="center"/>
    </dxf>
    <dxf>
      <fill>
        <patternFill patternType="solid">
          <bgColor theme="7" tint="0.79998168889431442"/>
        </patternFill>
      </fill>
    </dxf>
    <dxf>
      <fill>
        <patternFill patternType="solid">
          <bgColor theme="4" tint="0.79998168889431442"/>
        </patternFill>
      </fill>
    </dxf>
    <dxf>
      <font>
        <i/>
      </font>
    </dxf>
    <dxf>
      <font>
        <i/>
      </font>
    </dxf>
    <dxf>
      <font>
        <i/>
      </font>
    </dxf>
    <dxf>
      <font>
        <i/>
      </font>
    </dxf>
    <dxf>
      <font>
        <i/>
      </font>
    </dxf>
    <dxf>
      <font>
        <i/>
      </font>
    </dxf>
    <dxf>
      <font>
        <i/>
      </font>
    </dxf>
    <dxf>
      <font>
        <i/>
      </font>
    </dxf>
    <dxf>
      <alignment horizontal="center"/>
    </dxf>
    <dxf>
      <alignment horizontal="center"/>
    </dxf>
    <dxf>
      <alignment horizontal="center"/>
    </dxf>
    <dxf>
      <font>
        <i/>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alignment horizontal="center"/>
    </dxf>
    <dxf>
      <alignment horizontal="center"/>
    </dxf>
    <dxf>
      <alignment horizontal="center"/>
    </dxf>
    <dxf>
      <alignment horizontal="center"/>
    </dxf>
    <dxf>
      <numFmt numFmtId="164" formatCode="0.0"/>
    </dxf>
    <dxf>
      <numFmt numFmtId="1" formatCode="0"/>
    </dxf>
    <dxf>
      <alignment horizontal="general"/>
    </dxf>
    <dxf>
      <alignment horizontal="general"/>
    </dxf>
    <dxf>
      <alignment horizontal="center"/>
    </dxf>
    <dxf>
      <alignment horizontal="center"/>
    </dxf>
    <dxf>
      <font>
        <i val="0"/>
      </font>
    </dxf>
    <dxf>
      <font>
        <i val="0"/>
      </font>
    </dxf>
    <dxf>
      <font>
        <i/>
      </font>
    </dxf>
    <dxf>
      <font>
        <i/>
      </font>
    </dxf>
    <dxf>
      <alignment horizontal="center"/>
    </dxf>
    <dxf>
      <alignment horizontal="right"/>
    </dxf>
    <dxf>
      <alignment horizontal="right"/>
    </dxf>
    <dxf>
      <alignment horizontal="center"/>
    </dxf>
    <dxf>
      <alignment horizontal="center"/>
    </dxf>
    <dxf>
      <alignment horizontal="right"/>
    </dxf>
    <dxf>
      <fill>
        <patternFill patternType="solid">
          <bgColor theme="7" tint="0.79998168889431442"/>
        </patternFill>
      </fill>
    </dxf>
    <dxf>
      <fill>
        <patternFill patternType="solid">
          <bgColor theme="5" tint="0.79998168889431442"/>
        </patternFill>
      </fill>
    </dxf>
    <dxf>
      <fill>
        <patternFill patternType="solid">
          <bgColor theme="5" tint="0.79998168889431442"/>
        </patternFill>
      </fill>
    </dxf>
    <dxf>
      <font>
        <color theme="0"/>
      </font>
    </dxf>
    <dxf>
      <font>
        <color theme="0"/>
      </font>
    </dxf>
    <dxf>
      <font>
        <color theme="0"/>
      </font>
    </dxf>
    <dxf>
      <font>
        <color theme="0"/>
      </font>
    </dxf>
    <dxf>
      <font>
        <color theme="8" tint="-0.499984740745262"/>
      </font>
    </dxf>
    <dxf>
      <fill>
        <patternFill patternType="solid">
          <bgColor theme="4" tint="0.79998168889431442"/>
        </patternFill>
      </fill>
    </dxf>
    <dxf>
      <fill>
        <patternFill patternType="solid">
          <bgColor theme="4" tint="0.79998168889431442"/>
        </patternFill>
      </fill>
    </dxf>
    <dxf>
      <font>
        <color theme="9" tint="-0.249977111117893"/>
      </font>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alignment horizontal="right"/>
    </dxf>
    <dxf>
      <alignment wrapText="1"/>
    </dxf>
    <dxf>
      <alignment wrapText="1"/>
    </dxf>
    <dxf>
      <alignment horizontal="right"/>
    </dxf>
    <dxf>
      <alignment horizontal="right"/>
    </dxf>
    <dxf>
      <font>
        <color theme="5" tint="-0.249977111117893"/>
      </font>
    </dxf>
    <dxf>
      <font>
        <color theme="4" tint="-0.249977111117893"/>
      </font>
    </dxf>
    <dxf>
      <font>
        <color theme="5" tint="-0.249977111117893"/>
      </font>
    </dxf>
    <dxf>
      <font>
        <color theme="7" tint="-0.249977111117893"/>
      </font>
    </dxf>
    <dxf>
      <font>
        <color theme="9" tint="-0.249977111117893"/>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ont>
        <color theme="0"/>
      </font>
    </dxf>
    <dxf>
      <border>
        <horizontal style="thin">
          <color theme="0"/>
        </horizontal>
      </border>
    </dxf>
    <dxf>
      <border>
        <horizontal style="thin">
          <color theme="0"/>
        </horizontal>
      </border>
    </dxf>
    <dxf>
      <border>
        <horizontal style="thin">
          <color theme="0"/>
        </horizontal>
      </border>
    </dxf>
    <dxf>
      <border>
        <horizontal style="thin">
          <color theme="0"/>
        </horizontal>
      </border>
    </dxf>
    <dxf>
      <border>
        <horizontal style="thin">
          <color theme="0"/>
        </horizontal>
      </border>
    </dxf>
    <dxf>
      <font>
        <color theme="0"/>
      </font>
    </dxf>
    <dxf>
      <font>
        <color theme="0"/>
      </font>
    </dxf>
    <dxf>
      <font>
        <color theme="0"/>
      </font>
    </dxf>
    <dxf>
      <font>
        <color theme="0"/>
      </font>
    </dxf>
    <dxf>
      <fill>
        <patternFill patternType="solid">
          <bgColor theme="5" tint="0.79998168889431442"/>
        </patternFill>
      </fill>
    </dxf>
    <dxf>
      <fill>
        <patternFill patternType="solid">
          <bgColor theme="5" tint="0.79998168889431442"/>
        </patternFill>
      </fill>
    </dxf>
    <dxf>
      <font>
        <color theme="4" tint="-0.499984740745262"/>
      </font>
    </dxf>
    <dxf>
      <fill>
        <patternFill patternType="solid">
          <bgColor theme="4" tint="0.59999389629810485"/>
        </patternFill>
      </fill>
    </dxf>
    <dxf>
      <fill>
        <patternFill patternType="solid">
          <bgColor theme="4" tint="0.59999389629810485"/>
        </patternFill>
      </fill>
    </dxf>
    <dxf>
      <fill>
        <patternFill patternType="solid">
          <bgColor theme="9" tint="0.79998168889431442"/>
        </patternFill>
      </fill>
    </dxf>
    <dxf>
      <fill>
        <patternFill patternType="solid">
          <bgColor theme="9" tint="0.79998168889431442"/>
        </patternFill>
      </fill>
    </dxf>
    <dxf>
      <font>
        <color theme="9" tint="-0.249977111117893"/>
      </font>
    </dxf>
    <dxf>
      <fill>
        <patternFill>
          <bgColor theme="5" tint="0.59999389629810485"/>
        </patternFill>
      </fill>
    </dxf>
    <dxf>
      <fill>
        <patternFill>
          <bgColor theme="5" tint="0.59999389629810485"/>
        </patternFill>
      </fill>
    </dxf>
    <dxf>
      <fill>
        <patternFill patternType="solid">
          <bgColor theme="9" tint="0.79998168889431442"/>
        </patternFill>
      </fill>
    </dxf>
    <dxf>
      <fill>
        <patternFill patternType="solid">
          <bgColor theme="9" tint="0.79998168889431442"/>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9" tint="0.79998168889431442"/>
        </patternFill>
      </fill>
    </dxf>
    <dxf>
      <fill>
        <patternFill patternType="solid">
          <bgColor theme="9" tint="0.79998168889431442"/>
        </patternFill>
      </fill>
    </dxf>
    <dxf>
      <fill>
        <patternFill>
          <bgColor theme="5" tint="0.59999389629810485"/>
        </patternFill>
      </fill>
    </dxf>
    <dxf>
      <fill>
        <patternFill>
          <bgColor theme="5" tint="0.59999389629810485"/>
        </patternFill>
      </fill>
    </dxf>
    <dxf>
      <alignment wrapText="1"/>
    </dxf>
    <dxf>
      <alignment wrapText="1"/>
    </dxf>
    <dxf>
      <alignment horizontal="right"/>
    </dxf>
    <dxf>
      <alignment horizontal="right"/>
    </dxf>
    <dxf>
      <font>
        <color theme="5" tint="-0.249977111117893"/>
      </font>
    </dxf>
    <dxf>
      <font>
        <color theme="4" tint="-0.249977111117893"/>
      </font>
    </dxf>
    <dxf>
      <font>
        <color theme="5" tint="-0.249977111117893"/>
      </font>
    </dxf>
    <dxf>
      <font>
        <color theme="7" tint="-0.249977111117893"/>
      </font>
    </dxf>
    <dxf>
      <font>
        <color theme="9" tint="-0.249977111117893"/>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ont>
        <color theme="0"/>
      </font>
    </dxf>
    <dxf>
      <border>
        <horizontal style="thin">
          <color theme="0"/>
        </horizontal>
      </border>
    </dxf>
    <dxf>
      <border>
        <horizontal style="thin">
          <color theme="0"/>
        </horizontal>
      </border>
    </dxf>
    <dxf>
      <border>
        <horizontal style="thin">
          <color theme="0"/>
        </horizontal>
      </border>
    </dxf>
    <dxf>
      <border>
        <horizontal style="thin">
          <color theme="0"/>
        </horizontal>
      </border>
    </dxf>
    <dxf>
      <border>
        <horizontal style="thin">
          <color theme="0"/>
        </horizontal>
      </border>
    </dxf>
    <dxf>
      <font>
        <color theme="0"/>
      </font>
    </dxf>
    <dxf>
      <font>
        <color theme="0"/>
      </font>
    </dxf>
    <dxf>
      <font>
        <color theme="0"/>
      </font>
    </dxf>
    <dxf>
      <font>
        <color theme="0"/>
      </font>
    </dxf>
    <dxf>
      <fill>
        <patternFill patternType="solid">
          <bgColor theme="5" tint="0.79998168889431442"/>
        </patternFill>
      </fill>
    </dxf>
    <dxf>
      <fill>
        <patternFill patternType="solid">
          <bgColor theme="5" tint="0.79998168889431442"/>
        </patternFill>
      </fill>
    </dxf>
    <dxf>
      <font>
        <color theme="4" tint="-0.499984740745262"/>
      </font>
    </dxf>
    <dxf>
      <fill>
        <patternFill patternType="solid">
          <bgColor theme="4" tint="0.59999389629810485"/>
        </patternFill>
      </fill>
    </dxf>
    <dxf>
      <fill>
        <patternFill patternType="solid">
          <bgColor theme="4" tint="0.59999389629810485"/>
        </patternFill>
      </fill>
    </dxf>
    <dxf>
      <fill>
        <patternFill patternType="solid">
          <bgColor theme="9" tint="0.79998168889431442"/>
        </patternFill>
      </fill>
    </dxf>
    <dxf>
      <fill>
        <patternFill patternType="solid">
          <bgColor theme="9" tint="0.79998168889431442"/>
        </patternFill>
      </fill>
    </dxf>
    <dxf>
      <font>
        <color theme="9" tint="-0.249977111117893"/>
      </font>
    </dxf>
    <dxf>
      <alignment horizontal="right"/>
    </dxf>
    <dxf>
      <fill>
        <patternFill patternType="solid">
          <bgColor theme="7" tint="0.79998168889431442"/>
        </patternFill>
      </fill>
    </dxf>
    <dxf>
      <fill>
        <patternFill patternType="solid">
          <bgColor theme="9" tint="0.79998168889431442"/>
        </patternFill>
      </fill>
    </dxf>
    <dxf>
      <fill>
        <patternFill patternType="solid">
          <bgColor theme="9" tint="0.79998168889431442"/>
        </patternFill>
      </fill>
    </dxf>
    <dxf>
      <font>
        <color theme="9" tint="-0.249977111117893"/>
      </font>
    </dxf>
    <dxf>
      <fill>
        <patternFill patternType="solid">
          <bgColor theme="4" tint="0.79998168889431442"/>
        </patternFill>
      </fill>
    </dxf>
    <dxf>
      <fill>
        <patternFill patternType="solid">
          <bgColor theme="4" tint="0.79998168889431442"/>
        </patternFill>
      </fill>
    </dxf>
    <dxf>
      <font>
        <color theme="8" tint="-0.499984740745262"/>
      </font>
    </dxf>
    <dxf>
      <font>
        <color theme="0"/>
      </font>
    </dxf>
    <dxf>
      <font>
        <color theme="0"/>
      </font>
    </dxf>
    <dxf>
      <font>
        <color theme="0"/>
      </font>
    </dxf>
    <dxf>
      <font>
        <color theme="0"/>
      </font>
    </dxf>
    <dxf>
      <fill>
        <patternFill patternType="solid">
          <bgColor theme="5" tint="0.79998168889431442"/>
        </patternFill>
      </fill>
    </dxf>
    <dxf>
      <fill>
        <patternFill patternType="solid">
          <bgColor theme="5" tint="0.79998168889431442"/>
        </patternFill>
      </fill>
    </dxf>
    <dxf>
      <fill>
        <patternFill patternType="solid">
          <bgColor theme="7" tint="0.79998168889431442"/>
        </patternFill>
      </fill>
    </dxf>
    <dxf>
      <alignment horizontal="right"/>
    </dxf>
    <dxf>
      <alignment horizontal="center"/>
    </dxf>
    <dxf>
      <alignment horizontal="center"/>
    </dxf>
    <dxf>
      <alignment horizontal="right"/>
    </dxf>
    <dxf>
      <alignment horizontal="right"/>
    </dxf>
    <dxf>
      <alignment horizontal="center"/>
    </dxf>
    <dxf>
      <font>
        <i/>
      </font>
    </dxf>
    <dxf>
      <font>
        <i/>
      </font>
    </dxf>
    <dxf>
      <font>
        <i val="0"/>
      </font>
    </dxf>
    <dxf>
      <font>
        <i val="0"/>
      </font>
    </dxf>
    <dxf>
      <alignment horizontal="center"/>
    </dxf>
    <dxf>
      <alignment horizontal="center"/>
    </dxf>
    <dxf>
      <alignment horizontal="general"/>
    </dxf>
    <dxf>
      <alignment horizontal="general"/>
    </dxf>
    <dxf>
      <numFmt numFmtId="1" formatCode="0"/>
    </dxf>
    <dxf>
      <numFmt numFmtId="164" formatCode="0.0"/>
    </dxf>
    <dxf>
      <alignment horizontal="center"/>
    </dxf>
    <dxf>
      <alignment horizontal="center"/>
    </dxf>
    <dxf>
      <alignment horizontal="center"/>
    </dxf>
    <dxf>
      <alignment horizontal="center"/>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i/>
      </font>
    </dxf>
    <dxf>
      <alignment horizontal="center"/>
    </dxf>
    <dxf>
      <alignment horizontal="center"/>
    </dxf>
    <dxf>
      <alignment horizontal="center"/>
    </dxf>
    <dxf>
      <font>
        <i/>
      </font>
    </dxf>
    <dxf>
      <font>
        <i/>
      </font>
    </dxf>
    <dxf>
      <font>
        <i/>
      </font>
    </dxf>
    <dxf>
      <font>
        <i/>
      </font>
    </dxf>
    <dxf>
      <font>
        <i/>
      </font>
    </dxf>
    <dxf>
      <font>
        <i/>
      </font>
    </dxf>
    <dxf>
      <font>
        <i/>
      </font>
    </dxf>
    <dxf>
      <font>
        <i/>
      </font>
    </dxf>
    <dxf>
      <fill>
        <patternFill patternType="solid">
          <bgColor theme="4" tint="0.79998168889431442"/>
        </patternFill>
      </fill>
    </dxf>
    <dxf>
      <fill>
        <patternFill patternType="solid">
          <bgColor theme="7" tint="0.79998168889431442"/>
        </patternFill>
      </fill>
    </dxf>
    <dxf>
      <alignment horizontal="center"/>
    </dxf>
    <dxf>
      <alignment horizontal="center"/>
    </dxf>
    <dxf>
      <alignment horizontal="center"/>
    </dxf>
    <dxf>
      <alignment wrapText="1"/>
    </dxf>
    <dxf>
      <alignment horizontal="center"/>
    </dxf>
    <dxf>
      <alignment horizontal="center"/>
    </dxf>
    <dxf>
      <font>
        <color theme="9" tint="-0.249977111117893"/>
      </font>
    </dxf>
    <dxf>
      <font>
        <color theme="5" tint="-0.249977111117893"/>
      </font>
    </dxf>
    <dxf>
      <fill>
        <patternFill patternType="solid">
          <bgColor theme="4" tint="0.79998168889431442"/>
        </patternFill>
      </fill>
    </dxf>
    <dxf>
      <font>
        <color theme="4" tint="-0.249977111117893"/>
      </font>
    </dxf>
    <dxf>
      <fill>
        <patternFill patternType="solid">
          <bgColor theme="7" tint="0.79998168889431442"/>
        </patternFill>
      </fill>
    </dxf>
    <dxf>
      <font>
        <color theme="7" tint="-0.249977111117893"/>
      </font>
    </dxf>
    <dxf>
      <alignment horizontal="right"/>
    </dxf>
    <dxf>
      <font>
        <color theme="0"/>
      </font>
    </dxf>
    <dxf>
      <font>
        <color theme="0"/>
      </font>
    </dxf>
    <dxf>
      <font>
        <color theme="0"/>
      </font>
    </dxf>
    <dxf>
      <font>
        <color theme="0"/>
      </font>
    </dxf>
    <dxf>
      <font>
        <color theme="0"/>
      </font>
    </dxf>
    <dxf>
      <font>
        <color theme="0"/>
      </font>
    </dxf>
    <dxf>
      <font>
        <color theme="0"/>
      </font>
    </dxf>
    <dxf>
      <font>
        <color theme="0"/>
      </font>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right style="medium">
          <color rgb="FF000000"/>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rgb="FF00000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right style="medium">
          <color rgb="FF000000"/>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rgb="FF00000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medium">
          <color rgb="FF000000"/>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rgb="FF000000"/>
        </left>
        <right style="thin">
          <color indexed="64"/>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left/>
        <right style="medium">
          <color indexed="64"/>
        </right>
        <top style="thin">
          <color theme="4" tint="0.39997558519241921"/>
        </top>
        <bottom style="thin">
          <color theme="4" tint="0.39997558519241921"/>
        </bottom>
        <vertical/>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top style="thin">
          <color theme="4" tint="0.39997558519241921"/>
        </top>
        <bottom style="thin">
          <color theme="4" tint="0.39997558519241921"/>
        </bottom>
        <vertic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right style="medium">
          <color rgb="FF000000"/>
        </right>
        <top style="thin">
          <color theme="4" tint="0.39997558519241921"/>
        </top>
        <bottom style="thin">
          <color theme="4" tint="0.39997558519241921"/>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9"/>
        <color auto="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9"/>
        <color theme="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strike val="0"/>
        <condense val="0"/>
        <extend val="0"/>
        <outline val="0"/>
        <shadow val="0"/>
        <u val="none"/>
        <vertAlign val="baseline"/>
        <sz val="9"/>
        <color theme="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strike val="0"/>
        <condense val="0"/>
        <extend val="0"/>
        <outline val="0"/>
        <shadow val="0"/>
        <u val="none"/>
        <vertAlign val="baseline"/>
        <sz val="9"/>
        <color theme="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medium">
          <color rgb="FF000000"/>
        </left>
        <right/>
        <top style="thin">
          <color theme="4" tint="0.39997558519241921"/>
        </top>
        <bottom style="thin">
          <color theme="4" tint="0.39997558519241921"/>
        </bottom>
      </border>
    </dxf>
    <dxf>
      <border outline="0">
        <bottom style="medium">
          <color rgb="FF000000"/>
        </bottom>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alignment horizontal="center"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1" indent="0" justifyLastLine="0" shrinkToFit="0" readingOrder="0"/>
      <protection locked="1" hidden="0"/>
    </dxf>
    <dxf>
      <font>
        <color theme="9" tint="-0.249977111117893"/>
      </font>
    </dxf>
    <dxf>
      <fill>
        <patternFill patternType="solid">
          <bgColor theme="9" tint="0.79998168889431442"/>
        </patternFill>
      </fill>
    </dxf>
    <dxf>
      <fill>
        <patternFill patternType="solid">
          <bgColor theme="9" tint="0.79998168889431442"/>
        </patternFill>
      </fill>
    </dxf>
    <dxf>
      <fill>
        <patternFill patternType="solid">
          <bgColor theme="4" tint="0.59999389629810485"/>
        </patternFill>
      </fill>
    </dxf>
    <dxf>
      <fill>
        <patternFill patternType="solid">
          <bgColor theme="4" tint="0.59999389629810485"/>
        </patternFill>
      </fill>
    </dxf>
    <dxf>
      <font>
        <color theme="4" tint="-0.499984740745262"/>
      </font>
    </dxf>
    <dxf>
      <fill>
        <patternFill patternType="solid">
          <bgColor theme="5" tint="0.79998168889431442"/>
        </patternFill>
      </fill>
    </dxf>
    <dxf>
      <fill>
        <patternFill patternType="solid">
          <bgColor theme="5" tint="0.79998168889431442"/>
        </patternFill>
      </fill>
    </dxf>
    <dxf>
      <font>
        <color theme="0"/>
      </font>
    </dxf>
    <dxf>
      <font>
        <color theme="0"/>
      </font>
    </dxf>
    <dxf>
      <font>
        <color theme="0"/>
      </font>
    </dxf>
    <dxf>
      <font>
        <color theme="0"/>
      </font>
    </dxf>
    <dxf>
      <border>
        <horizontal style="thin">
          <color theme="0"/>
        </horizontal>
      </border>
    </dxf>
    <dxf>
      <border>
        <horizontal style="thin">
          <color theme="0"/>
        </horizontal>
      </border>
    </dxf>
    <dxf>
      <border>
        <horizontal style="thin">
          <color theme="0"/>
        </horizontal>
      </border>
    </dxf>
    <dxf>
      <border>
        <horizontal style="thin">
          <color theme="0"/>
        </horizontal>
      </border>
    </dxf>
    <dxf>
      <border>
        <horizontal style="thin">
          <color theme="0"/>
        </horizontal>
      </border>
    </dxf>
    <dxf>
      <font>
        <color theme="0"/>
      </font>
    </dxf>
    <dxf>
      <fill>
        <patternFill patternType="solid">
          <bgColor theme="9" tint="0.79998168889431442"/>
        </patternFill>
      </fill>
    </dxf>
    <dxf>
      <fill>
        <patternFill patternType="solid">
          <bgColor theme="9"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4" tint="0.79998168889431442"/>
        </patternFill>
      </fill>
    </dxf>
    <dxf>
      <fill>
        <patternFill patternType="solid">
          <bgColor theme="4" tint="0.79998168889431442"/>
        </patternFill>
      </fill>
    </dxf>
    <dxf>
      <fill>
        <patternFill>
          <bgColor theme="7" tint="0.79998168889431442"/>
        </patternFill>
      </fill>
    </dxf>
    <dxf>
      <fill>
        <patternFill>
          <bgColor theme="7" tint="0.79998168889431442"/>
        </patternFill>
      </fill>
    </dxf>
    <dxf>
      <fill>
        <patternFill patternType="solid">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9" tint="-0.249977111117893"/>
      </font>
    </dxf>
    <dxf>
      <font>
        <color theme="7" tint="-0.249977111117893"/>
      </font>
    </dxf>
    <dxf>
      <font>
        <color theme="5" tint="-0.249977111117893"/>
      </font>
    </dxf>
    <dxf>
      <font>
        <color theme="4" tint="-0.249977111117893"/>
      </font>
    </dxf>
    <dxf>
      <font>
        <color theme="5" tint="-0.249977111117893"/>
      </font>
    </dxf>
    <dxf>
      <alignment horizontal="right"/>
    </dxf>
    <dxf>
      <alignment horizontal="right"/>
    </dxf>
    <dxf>
      <alignment wrapText="1"/>
    </dxf>
    <dxf>
      <alignment wrapText="1"/>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15"/>
      <tableStyleElement type="headerRow" dxfId="414"/>
    </tableStyle>
  </tableStyles>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[DRAFT - TSS - RFP Technical Scoring Guide Template - v2.5.xlsx]Priorities!PivotTable1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 Distribution of Priority</a:t>
            </a:r>
          </a:p>
        </c:rich>
      </c:tx>
      <c:layout>
        <c:manualLayout>
          <c:xMode val="edge"/>
          <c:yMode val="edge"/>
          <c:x val="0.29812633036255082"/>
          <c:y val="2.276919415299787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9373832527460747E-2"/>
          <c:y val="0.12046860641160408"/>
          <c:w val="0.7523249349790414"/>
          <c:h val="0.38172646555200751"/>
        </c:manualLayout>
      </c:layout>
      <c:barChart>
        <c:barDir val="col"/>
        <c:grouping val="percentStacked"/>
        <c:varyColors val="0"/>
        <c:ser>
          <c:idx val="0"/>
          <c:order val="0"/>
          <c:tx>
            <c:strRef>
              <c:f>Priorities!$D$3:$D$4</c:f>
              <c:strCache>
                <c:ptCount val="1"/>
                <c:pt idx="0">
                  <c:v>Essential</c:v>
                </c:pt>
              </c:strCache>
            </c:strRef>
          </c:tx>
          <c:spPr>
            <a:solidFill>
              <a:schemeClr val="accent1"/>
            </a:solidFill>
            <a:ln>
              <a:noFill/>
            </a:ln>
            <a:effectLst/>
          </c:spPr>
          <c:invertIfNegative val="0"/>
          <c:cat>
            <c:multiLvlStrRef>
              <c:f>Priorities!$B$5:$C$26</c:f>
              <c:multiLvlStrCache>
                <c:ptCount val="17"/>
                <c:lvl>
                  <c:pt idx="0">
                    <c:v>Experience</c:v>
                  </c:pt>
                  <c:pt idx="1">
                    <c:v>Management Approach</c:v>
                  </c:pt>
                  <c:pt idx="2">
                    <c:v>Warehouse and Inventory Management</c:v>
                  </c:pt>
                  <c:pt idx="3">
                    <c:v>Data Management</c:v>
                  </c:pt>
                  <c:pt idx="4">
                    <c:v>Interoperability</c:v>
                  </c:pt>
                  <c:pt idx="5">
                    <c:v>Extensibility</c:v>
                  </c:pt>
                  <c:pt idx="6">
                    <c:v>Forecasting &amp; Planning</c:v>
                  </c:pt>
                  <c:pt idx="7">
                    <c:v>Supplier &amp; Contract Management</c:v>
                  </c:pt>
                  <c:pt idx="8">
                    <c:v>Procurement Management</c:v>
                  </c:pt>
                  <c:pt idx="9">
                    <c:v>Order Management</c:v>
                  </c:pt>
                  <c:pt idx="10">
                    <c:v>Transportation Management</c:v>
                  </c:pt>
                  <c:pt idx="11">
                    <c:v>Track &amp; Trace</c:v>
                  </c:pt>
                  <c:pt idx="12">
                    <c:v>Analytics and Reporting</c:v>
                  </c:pt>
                  <c:pt idx="13">
                    <c:v>Hosting Options</c:v>
                  </c:pt>
                  <c:pt idx="14">
                    <c:v>Connectivity</c:v>
                  </c:pt>
                  <c:pt idx="15">
                    <c:v>User Experience</c:v>
                  </c:pt>
                  <c:pt idx="16">
                    <c:v>Security</c:v>
                  </c:pt>
                </c:lvl>
                <c:lvl>
                  <c:pt idx="0">
                    <c:v>Partnership</c:v>
                  </c:pt>
                  <c:pt idx="2">
                    <c:v>Common</c:v>
                  </c:pt>
                  <c:pt idx="3">
                    <c:v>Functional</c:v>
                  </c:pt>
                  <c:pt idx="13">
                    <c:v>Non-Functional</c:v>
                  </c:pt>
                </c:lvl>
              </c:multiLvlStrCache>
            </c:multiLvlStrRef>
          </c:cat>
          <c:val>
            <c:numRef>
              <c:f>Priorities!$D$5:$D$26</c:f>
              <c:numCache>
                <c:formatCode>General</c:formatCode>
                <c:ptCount val="17"/>
                <c:pt idx="0">
                  <c:v>7</c:v>
                </c:pt>
                <c:pt idx="1">
                  <c:v>7</c:v>
                </c:pt>
                <c:pt idx="2">
                  <c:v>27</c:v>
                </c:pt>
                <c:pt idx="3">
                  <c:v>10</c:v>
                </c:pt>
                <c:pt idx="4">
                  <c:v>1</c:v>
                </c:pt>
                <c:pt idx="5">
                  <c:v>6</c:v>
                </c:pt>
                <c:pt idx="6">
                  <c:v>12</c:v>
                </c:pt>
                <c:pt idx="7">
                  <c:v>16</c:v>
                </c:pt>
                <c:pt idx="8">
                  <c:v>12</c:v>
                </c:pt>
                <c:pt idx="9">
                  <c:v>14</c:v>
                </c:pt>
                <c:pt idx="10">
                  <c:v>3</c:v>
                </c:pt>
                <c:pt idx="12">
                  <c:v>20</c:v>
                </c:pt>
                <c:pt idx="13">
                  <c:v>2</c:v>
                </c:pt>
                <c:pt idx="14">
                  <c:v>3</c:v>
                </c:pt>
                <c:pt idx="15">
                  <c:v>3</c:v>
                </c:pt>
                <c:pt idx="16">
                  <c:v>4</c:v>
                </c:pt>
              </c:numCache>
            </c:numRef>
          </c:val>
          <c:extLst>
            <c:ext xmlns:c16="http://schemas.microsoft.com/office/drawing/2014/chart" uri="{C3380CC4-5D6E-409C-BE32-E72D297353CC}">
              <c16:uniqueId val="{00000000-402C-4B04-8779-366618102E04}"/>
            </c:ext>
          </c:extLst>
        </c:ser>
        <c:ser>
          <c:idx val="1"/>
          <c:order val="1"/>
          <c:tx>
            <c:strRef>
              <c:f>Priorities!$E$3:$E$4</c:f>
              <c:strCache>
                <c:ptCount val="1"/>
                <c:pt idx="0">
                  <c:v>Advanced</c:v>
                </c:pt>
              </c:strCache>
            </c:strRef>
          </c:tx>
          <c:spPr>
            <a:solidFill>
              <a:schemeClr val="accent2"/>
            </a:solidFill>
            <a:ln>
              <a:noFill/>
            </a:ln>
            <a:effectLst/>
          </c:spPr>
          <c:invertIfNegative val="0"/>
          <c:cat>
            <c:multiLvlStrRef>
              <c:f>Priorities!$B$5:$C$26</c:f>
              <c:multiLvlStrCache>
                <c:ptCount val="17"/>
                <c:lvl>
                  <c:pt idx="0">
                    <c:v>Experience</c:v>
                  </c:pt>
                  <c:pt idx="1">
                    <c:v>Management Approach</c:v>
                  </c:pt>
                  <c:pt idx="2">
                    <c:v>Warehouse and Inventory Management</c:v>
                  </c:pt>
                  <c:pt idx="3">
                    <c:v>Data Management</c:v>
                  </c:pt>
                  <c:pt idx="4">
                    <c:v>Interoperability</c:v>
                  </c:pt>
                  <c:pt idx="5">
                    <c:v>Extensibility</c:v>
                  </c:pt>
                  <c:pt idx="6">
                    <c:v>Forecasting &amp; Planning</c:v>
                  </c:pt>
                  <c:pt idx="7">
                    <c:v>Supplier &amp; Contract Management</c:v>
                  </c:pt>
                  <c:pt idx="8">
                    <c:v>Procurement Management</c:v>
                  </c:pt>
                  <c:pt idx="9">
                    <c:v>Order Management</c:v>
                  </c:pt>
                  <c:pt idx="10">
                    <c:v>Transportation Management</c:v>
                  </c:pt>
                  <c:pt idx="11">
                    <c:v>Track &amp; Trace</c:v>
                  </c:pt>
                  <c:pt idx="12">
                    <c:v>Analytics and Reporting</c:v>
                  </c:pt>
                  <c:pt idx="13">
                    <c:v>Hosting Options</c:v>
                  </c:pt>
                  <c:pt idx="14">
                    <c:v>Connectivity</c:v>
                  </c:pt>
                  <c:pt idx="15">
                    <c:v>User Experience</c:v>
                  </c:pt>
                  <c:pt idx="16">
                    <c:v>Security</c:v>
                  </c:pt>
                </c:lvl>
                <c:lvl>
                  <c:pt idx="0">
                    <c:v>Partnership</c:v>
                  </c:pt>
                  <c:pt idx="2">
                    <c:v>Common</c:v>
                  </c:pt>
                  <c:pt idx="3">
                    <c:v>Functional</c:v>
                  </c:pt>
                  <c:pt idx="13">
                    <c:v>Non-Functional</c:v>
                  </c:pt>
                </c:lvl>
              </c:multiLvlStrCache>
            </c:multiLvlStrRef>
          </c:cat>
          <c:val>
            <c:numRef>
              <c:f>Priorities!$E$5:$E$26</c:f>
              <c:numCache>
                <c:formatCode>General</c:formatCode>
                <c:ptCount val="17"/>
                <c:pt idx="1">
                  <c:v>1</c:v>
                </c:pt>
                <c:pt idx="2">
                  <c:v>35</c:v>
                </c:pt>
                <c:pt idx="3">
                  <c:v>8</c:v>
                </c:pt>
                <c:pt idx="4">
                  <c:v>5</c:v>
                </c:pt>
                <c:pt idx="6">
                  <c:v>14</c:v>
                </c:pt>
                <c:pt idx="7">
                  <c:v>14</c:v>
                </c:pt>
                <c:pt idx="8">
                  <c:v>6</c:v>
                </c:pt>
                <c:pt idx="9">
                  <c:v>15</c:v>
                </c:pt>
                <c:pt idx="10">
                  <c:v>12</c:v>
                </c:pt>
                <c:pt idx="11">
                  <c:v>10</c:v>
                </c:pt>
                <c:pt idx="12">
                  <c:v>2</c:v>
                </c:pt>
                <c:pt idx="13">
                  <c:v>1</c:v>
                </c:pt>
                <c:pt idx="14">
                  <c:v>3</c:v>
                </c:pt>
                <c:pt idx="15">
                  <c:v>2</c:v>
                </c:pt>
              </c:numCache>
            </c:numRef>
          </c:val>
          <c:extLst>
            <c:ext xmlns:c16="http://schemas.microsoft.com/office/drawing/2014/chart" uri="{C3380CC4-5D6E-409C-BE32-E72D297353CC}">
              <c16:uniqueId val="{00000001-402C-4B04-8779-366618102E04}"/>
            </c:ext>
          </c:extLst>
        </c:ser>
        <c:ser>
          <c:idx val="2"/>
          <c:order val="2"/>
          <c:tx>
            <c:strRef>
              <c:f>Priorities!$F$3:$F$4</c:f>
              <c:strCache>
                <c:ptCount val="1"/>
                <c:pt idx="0">
                  <c:v>Emerging</c:v>
                </c:pt>
              </c:strCache>
            </c:strRef>
          </c:tx>
          <c:spPr>
            <a:solidFill>
              <a:schemeClr val="accent4"/>
            </a:solidFill>
            <a:ln>
              <a:noFill/>
            </a:ln>
            <a:effectLst/>
          </c:spPr>
          <c:invertIfNegative val="0"/>
          <c:cat>
            <c:multiLvlStrRef>
              <c:f>Priorities!$B$5:$C$26</c:f>
              <c:multiLvlStrCache>
                <c:ptCount val="17"/>
                <c:lvl>
                  <c:pt idx="0">
                    <c:v>Experience</c:v>
                  </c:pt>
                  <c:pt idx="1">
                    <c:v>Management Approach</c:v>
                  </c:pt>
                  <c:pt idx="2">
                    <c:v>Warehouse and Inventory Management</c:v>
                  </c:pt>
                  <c:pt idx="3">
                    <c:v>Data Management</c:v>
                  </c:pt>
                  <c:pt idx="4">
                    <c:v>Interoperability</c:v>
                  </c:pt>
                  <c:pt idx="5">
                    <c:v>Extensibility</c:v>
                  </c:pt>
                  <c:pt idx="6">
                    <c:v>Forecasting &amp; Planning</c:v>
                  </c:pt>
                  <c:pt idx="7">
                    <c:v>Supplier &amp; Contract Management</c:v>
                  </c:pt>
                  <c:pt idx="8">
                    <c:v>Procurement Management</c:v>
                  </c:pt>
                  <c:pt idx="9">
                    <c:v>Order Management</c:v>
                  </c:pt>
                  <c:pt idx="10">
                    <c:v>Transportation Management</c:v>
                  </c:pt>
                  <c:pt idx="11">
                    <c:v>Track &amp; Trace</c:v>
                  </c:pt>
                  <c:pt idx="12">
                    <c:v>Analytics and Reporting</c:v>
                  </c:pt>
                  <c:pt idx="13">
                    <c:v>Hosting Options</c:v>
                  </c:pt>
                  <c:pt idx="14">
                    <c:v>Connectivity</c:v>
                  </c:pt>
                  <c:pt idx="15">
                    <c:v>User Experience</c:v>
                  </c:pt>
                  <c:pt idx="16">
                    <c:v>Security</c:v>
                  </c:pt>
                </c:lvl>
                <c:lvl>
                  <c:pt idx="0">
                    <c:v>Partnership</c:v>
                  </c:pt>
                  <c:pt idx="2">
                    <c:v>Common</c:v>
                  </c:pt>
                  <c:pt idx="3">
                    <c:v>Functional</c:v>
                  </c:pt>
                  <c:pt idx="13">
                    <c:v>Non-Functional</c:v>
                  </c:pt>
                </c:lvl>
              </c:multiLvlStrCache>
            </c:multiLvlStrRef>
          </c:cat>
          <c:val>
            <c:numRef>
              <c:f>Priorities!$F$5:$F$26</c:f>
              <c:numCache>
                <c:formatCode>General</c:formatCode>
                <c:ptCount val="17"/>
                <c:pt idx="2">
                  <c:v>1</c:v>
                </c:pt>
                <c:pt idx="3">
                  <c:v>1</c:v>
                </c:pt>
                <c:pt idx="4">
                  <c:v>1</c:v>
                </c:pt>
                <c:pt idx="10">
                  <c:v>1</c:v>
                </c:pt>
                <c:pt idx="11">
                  <c:v>1</c:v>
                </c:pt>
                <c:pt idx="12">
                  <c:v>1</c:v>
                </c:pt>
              </c:numCache>
            </c:numRef>
          </c:val>
          <c:extLst>
            <c:ext xmlns:c16="http://schemas.microsoft.com/office/drawing/2014/chart" uri="{C3380CC4-5D6E-409C-BE32-E72D297353CC}">
              <c16:uniqueId val="{00000002-402C-4B04-8779-366618102E04}"/>
            </c:ext>
          </c:extLst>
        </c:ser>
        <c:dLbls>
          <c:showLegendKey val="0"/>
          <c:showVal val="0"/>
          <c:showCatName val="0"/>
          <c:showSerName val="0"/>
          <c:showPercent val="0"/>
          <c:showBubbleSize val="0"/>
        </c:dLbls>
        <c:gapWidth val="26"/>
        <c:overlap val="100"/>
        <c:axId val="171823488"/>
        <c:axId val="171825024"/>
      </c:barChart>
      <c:catAx>
        <c:axId val="17182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825024"/>
        <c:crosses val="autoZero"/>
        <c:auto val="1"/>
        <c:lblAlgn val="ctr"/>
        <c:lblOffset val="100"/>
        <c:noMultiLvlLbl val="0"/>
      </c:catAx>
      <c:valAx>
        <c:axId val="171825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8234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[DRAFT - TSS - RFP Technical Scoring Guide Template - v2.5.xlsx]Scoring Results!PivotTable5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Requirements Score Comparison based on points possible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bg1"/>
            </a:solidFill>
            <a:round/>
          </a:ln>
          <a:effectLst/>
        </c:spPr>
        <c:marker>
          <c:symbol val="circle"/>
          <c:size val="5"/>
          <c:spPr>
            <a:solidFill>
              <a:schemeClr val="bg1"/>
            </a:solidFill>
            <a:ln w="9525">
              <a:solidFill>
                <a:schemeClr val="bg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6350" cap="rnd">
            <a:solidFill>
              <a:schemeClr val="tx1">
                <a:lumMod val="65000"/>
                <a:lumOff val="35000"/>
              </a:schemeClr>
            </a:solidFill>
            <a:prstDash val="sysDot"/>
            <a:round/>
          </a:ln>
          <a:effectLst/>
        </c:spPr>
        <c:marker>
          <c:symbol val="circle"/>
          <c:size val="5"/>
          <c:spPr>
            <a:noFill/>
            <a:ln w="6350">
              <a:solidFill>
                <a:schemeClr val="tx1">
                  <a:lumMod val="65000"/>
                  <a:lumOff val="35000"/>
                </a:schemeClr>
              </a:solidFill>
              <a:prstDash val="sysDot"/>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
        <c:spPr>
          <a:solidFill>
            <a:schemeClr val="accent1"/>
          </a:solidFill>
          <a:ln w="25400" cap="rnd">
            <a:noFill/>
            <a:round/>
          </a:ln>
          <a:effectLst/>
        </c:spPr>
        <c:marker>
          <c:symbol val="circle"/>
          <c:size val="5"/>
          <c:spPr>
            <a:solidFill>
              <a:srgbClr val="C00000"/>
            </a:solidFill>
            <a:ln w="9525">
              <a:solidFill>
                <a:srgbClr val="C0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5400" cap="rnd">
            <a:no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5400" cap="rnd">
            <a:no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ln w="28575" cap="rnd">
            <a:solidFill>
              <a:schemeClr val="accent2">
                <a:lumMod val="50000"/>
              </a:schemeClr>
            </a:solidFill>
            <a:round/>
          </a:ln>
          <a:effectLst/>
        </c:spPr>
        <c:marker>
          <c:symbol val="circle"/>
          <c:size val="5"/>
          <c:spPr>
            <a:solidFill>
              <a:schemeClr val="accent3"/>
            </a:solidFill>
            <a:ln w="9525">
              <a:solidFill>
                <a:schemeClr val="accent2">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1"/>
          <c:order val="1"/>
          <c:tx>
            <c:strRef>
              <c:f>'Scoring Results'!$E$3</c:f>
              <c:strCache>
                <c:ptCount val="1"/>
                <c:pt idx="0">
                  <c:v>Total Possible</c:v>
                </c:pt>
              </c:strCache>
            </c:strRef>
          </c:tx>
          <c:spPr>
            <a:ln w="6350" cap="rnd">
              <a:solidFill>
                <a:schemeClr val="tx1">
                  <a:lumMod val="65000"/>
                  <a:lumOff val="35000"/>
                </a:schemeClr>
              </a:solidFill>
              <a:prstDash val="sysDot"/>
              <a:round/>
            </a:ln>
            <a:effectLst/>
          </c:spPr>
          <c:marker>
            <c:symbol val="circle"/>
            <c:size val="5"/>
            <c:spPr>
              <a:noFill/>
              <a:ln w="6350">
                <a:solidFill>
                  <a:schemeClr val="tx1">
                    <a:lumMod val="65000"/>
                    <a:lumOff val="35000"/>
                  </a:schemeClr>
                </a:solidFill>
                <a:prstDash val="sysDot"/>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Results'!$E$4:$E$25</c:f>
              <c:numCache>
                <c:formatCode>0</c:formatCode>
                <c:ptCount val="17"/>
                <c:pt idx="0">
                  <c:v>315</c:v>
                </c:pt>
                <c:pt idx="1">
                  <c:v>330</c:v>
                </c:pt>
                <c:pt idx="2">
                  <c:v>1730</c:v>
                </c:pt>
                <c:pt idx="3">
                  <c:v>690</c:v>
                </c:pt>
                <c:pt idx="4">
                  <c:v>545</c:v>
                </c:pt>
                <c:pt idx="5">
                  <c:v>270</c:v>
                </c:pt>
                <c:pt idx="6">
                  <c:v>750</c:v>
                </c:pt>
                <c:pt idx="7">
                  <c:v>80</c:v>
                </c:pt>
                <c:pt idx="8">
                  <c:v>855</c:v>
                </c:pt>
                <c:pt idx="9">
                  <c:v>615</c:v>
                </c:pt>
                <c:pt idx="10">
                  <c:v>915</c:v>
                </c:pt>
                <c:pt idx="11">
                  <c:v>140</c:v>
                </c:pt>
                <c:pt idx="12">
                  <c:v>320</c:v>
                </c:pt>
                <c:pt idx="13">
                  <c:v>150</c:v>
                </c:pt>
                <c:pt idx="14">
                  <c:v>105</c:v>
                </c:pt>
                <c:pt idx="15">
                  <c:v>90</c:v>
                </c:pt>
                <c:pt idx="16">
                  <c:v>165</c:v>
                </c:pt>
              </c:numCache>
            </c:numRef>
          </c:val>
          <c:smooth val="0"/>
          <c:extLst>
            <c:ext xmlns:c16="http://schemas.microsoft.com/office/drawing/2014/chart" uri="{C3380CC4-5D6E-409C-BE32-E72D297353CC}">
              <c16:uniqueId val="{00000001-4E5F-4F72-B7D5-E82C48BC8B64}"/>
            </c:ext>
          </c:extLst>
        </c:ser>
        <c:ser>
          <c:idx val="0"/>
          <c:order val="0"/>
          <c:tx>
            <c:strRef>
              <c:f>'Scoring Results'!$D$3</c:f>
              <c:strCache>
                <c:ptCount val="1"/>
                <c:pt idx="0">
                  <c:v># Req</c:v>
                </c:pt>
              </c:strCache>
            </c:strRef>
          </c:tx>
          <c:spPr>
            <a:ln w="28575" cap="rnd">
              <a:solidFill>
                <a:schemeClr val="bg1"/>
              </a:solidFill>
              <a:round/>
            </a:ln>
            <a:effectLst/>
          </c:spPr>
          <c:marker>
            <c:symbol val="circle"/>
            <c:size val="5"/>
            <c:spPr>
              <a:solidFill>
                <a:schemeClr val="bg1"/>
              </a:solidFill>
              <a:ln w="9525">
                <a:solidFill>
                  <a:schemeClr val="bg1"/>
                </a:solidFill>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Results'!$D$4:$D$25</c:f>
              <c:numCache>
                <c:formatCode>General</c:formatCode>
                <c:ptCount val="17"/>
                <c:pt idx="0">
                  <c:v>7</c:v>
                </c:pt>
                <c:pt idx="1">
                  <c:v>8</c:v>
                </c:pt>
                <c:pt idx="2">
                  <c:v>63</c:v>
                </c:pt>
                <c:pt idx="3">
                  <c:v>23</c:v>
                </c:pt>
                <c:pt idx="4">
                  <c:v>19</c:v>
                </c:pt>
                <c:pt idx="5">
                  <c:v>6</c:v>
                </c:pt>
                <c:pt idx="6">
                  <c:v>26</c:v>
                </c:pt>
                <c:pt idx="7">
                  <c:v>7</c:v>
                </c:pt>
                <c:pt idx="8">
                  <c:v>29</c:v>
                </c:pt>
                <c:pt idx="9">
                  <c:v>18</c:v>
                </c:pt>
                <c:pt idx="10">
                  <c:v>30</c:v>
                </c:pt>
                <c:pt idx="11">
                  <c:v>11</c:v>
                </c:pt>
                <c:pt idx="12">
                  <c:v>16</c:v>
                </c:pt>
                <c:pt idx="13">
                  <c:v>6</c:v>
                </c:pt>
                <c:pt idx="14">
                  <c:v>3</c:v>
                </c:pt>
                <c:pt idx="15">
                  <c:v>4</c:v>
                </c:pt>
                <c:pt idx="16">
                  <c:v>5</c:v>
                </c:pt>
              </c:numCache>
            </c:numRef>
          </c:val>
          <c:smooth val="0"/>
          <c:extLst>
            <c:ext xmlns:c16="http://schemas.microsoft.com/office/drawing/2014/chart" uri="{C3380CC4-5D6E-409C-BE32-E72D297353CC}">
              <c16:uniqueId val="{00000000-4E5F-4F72-B7D5-E82C48BC8B64}"/>
            </c:ext>
          </c:extLst>
        </c:ser>
        <c:ser>
          <c:idx val="2"/>
          <c:order val="2"/>
          <c:tx>
            <c:strRef>
              <c:f>'Scoring Results'!$F$3</c:f>
              <c:strCache>
                <c:ptCount val="1"/>
                <c:pt idx="0">
                  <c:v>Vendor 1</c:v>
                </c:pt>
              </c:strCache>
            </c:strRef>
          </c:tx>
          <c:spPr>
            <a:ln w="28575" cap="rnd">
              <a:solidFill>
                <a:schemeClr val="accent2">
                  <a:lumMod val="50000"/>
                </a:schemeClr>
              </a:solidFill>
              <a:round/>
            </a:ln>
            <a:effectLst/>
          </c:spPr>
          <c:marker>
            <c:symbol val="circle"/>
            <c:size val="5"/>
            <c:spPr>
              <a:solidFill>
                <a:schemeClr val="accent3"/>
              </a:solidFill>
              <a:ln w="9525">
                <a:solidFill>
                  <a:schemeClr val="accent2">
                    <a:lumMod val="50000"/>
                  </a:schemeClr>
                </a:solidFill>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Results'!$F$4:$F$25</c:f>
              <c:numCache>
                <c:formatCode>General</c:formatCode>
                <c:ptCount val="17"/>
                <c:pt idx="0">
                  <c:v>279</c:v>
                </c:pt>
                <c:pt idx="1">
                  <c:v>253.5</c:v>
                </c:pt>
                <c:pt idx="2">
                  <c:v>681</c:v>
                </c:pt>
                <c:pt idx="3">
                  <c:v>171</c:v>
                </c:pt>
                <c:pt idx="4">
                  <c:v>189</c:v>
                </c:pt>
                <c:pt idx="5">
                  <c:v>225</c:v>
                </c:pt>
                <c:pt idx="6">
                  <c:v>30</c:v>
                </c:pt>
                <c:pt idx="7">
                  <c:v>80</c:v>
                </c:pt>
                <c:pt idx="8">
                  <c:v>0</c:v>
                </c:pt>
                <c:pt idx="9">
                  <c:v>0</c:v>
                </c:pt>
                <c:pt idx="10">
                  <c:v>0</c:v>
                </c:pt>
                <c:pt idx="11">
                  <c:v>30</c:v>
                </c:pt>
                <c:pt idx="12">
                  <c:v>0</c:v>
                </c:pt>
                <c:pt idx="13">
                  <c:v>81</c:v>
                </c:pt>
                <c:pt idx="14">
                  <c:v>63</c:v>
                </c:pt>
                <c:pt idx="15">
                  <c:v>72</c:v>
                </c:pt>
                <c:pt idx="16">
                  <c:v>105</c:v>
                </c:pt>
              </c:numCache>
            </c:numRef>
          </c:val>
          <c:smooth val="0"/>
          <c:extLst>
            <c:ext xmlns:c16="http://schemas.microsoft.com/office/drawing/2014/chart" uri="{C3380CC4-5D6E-409C-BE32-E72D297353CC}">
              <c16:uniqueId val="{00000007-18BB-491B-A401-0DA968593406}"/>
            </c:ext>
          </c:extLst>
        </c:ser>
        <c:ser>
          <c:idx val="3"/>
          <c:order val="3"/>
          <c:tx>
            <c:strRef>
              <c:f>'Scoring Results'!$G$3</c:f>
              <c:strCache>
                <c:ptCount val="1"/>
                <c:pt idx="0">
                  <c:v>Vendor 2</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Results'!$G$4:$G$25</c:f>
              <c:numCache>
                <c:formatCode>General</c:formatCode>
                <c:ptCount val="17"/>
                <c:pt idx="0">
                  <c:v>270</c:v>
                </c:pt>
                <c:pt idx="1">
                  <c:v>180</c:v>
                </c:pt>
                <c:pt idx="2">
                  <c:v>1177</c:v>
                </c:pt>
                <c:pt idx="3">
                  <c:v>333</c:v>
                </c:pt>
                <c:pt idx="4">
                  <c:v>406</c:v>
                </c:pt>
                <c:pt idx="5">
                  <c:v>234</c:v>
                </c:pt>
                <c:pt idx="6">
                  <c:v>30</c:v>
                </c:pt>
                <c:pt idx="7">
                  <c:v>53</c:v>
                </c:pt>
                <c:pt idx="8">
                  <c:v>375</c:v>
                </c:pt>
                <c:pt idx="9">
                  <c:v>243</c:v>
                </c:pt>
                <c:pt idx="10">
                  <c:v>0</c:v>
                </c:pt>
                <c:pt idx="11">
                  <c:v>45</c:v>
                </c:pt>
                <c:pt idx="12">
                  <c:v>84</c:v>
                </c:pt>
                <c:pt idx="13">
                  <c:v>126</c:v>
                </c:pt>
                <c:pt idx="14">
                  <c:v>63</c:v>
                </c:pt>
                <c:pt idx="15">
                  <c:v>72</c:v>
                </c:pt>
                <c:pt idx="16">
                  <c:v>123</c:v>
                </c:pt>
              </c:numCache>
            </c:numRef>
          </c:val>
          <c:smooth val="0"/>
          <c:extLst>
            <c:ext xmlns:c16="http://schemas.microsoft.com/office/drawing/2014/chart" uri="{C3380CC4-5D6E-409C-BE32-E72D297353CC}">
              <c16:uniqueId val="{00000008-18BB-491B-A401-0DA968593406}"/>
            </c:ext>
          </c:extLst>
        </c:ser>
        <c:ser>
          <c:idx val="4"/>
          <c:order val="4"/>
          <c:tx>
            <c:strRef>
              <c:f>'Scoring Results'!$H$3</c:f>
              <c:strCache>
                <c:ptCount val="1"/>
                <c:pt idx="0">
                  <c:v>Vendor 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Results'!$H$4:$H$25</c:f>
              <c:numCache>
                <c:formatCode>General</c:formatCode>
                <c:ptCount val="17"/>
                <c:pt idx="0">
                  <c:v>108</c:v>
                </c:pt>
                <c:pt idx="1">
                  <c:v>192</c:v>
                </c:pt>
                <c:pt idx="2">
                  <c:v>429</c:v>
                </c:pt>
                <c:pt idx="3">
                  <c:v>90</c:v>
                </c:pt>
                <c:pt idx="4">
                  <c:v>84</c:v>
                </c:pt>
                <c:pt idx="5">
                  <c:v>90</c:v>
                </c:pt>
                <c:pt idx="6">
                  <c:v>15</c:v>
                </c:pt>
                <c:pt idx="7">
                  <c:v>14</c:v>
                </c:pt>
                <c:pt idx="8">
                  <c:v>0</c:v>
                </c:pt>
                <c:pt idx="9">
                  <c:v>0</c:v>
                </c:pt>
                <c:pt idx="10">
                  <c:v>0</c:v>
                </c:pt>
                <c:pt idx="11">
                  <c:v>9</c:v>
                </c:pt>
                <c:pt idx="12">
                  <c:v>0</c:v>
                </c:pt>
                <c:pt idx="13">
                  <c:v>45</c:v>
                </c:pt>
                <c:pt idx="14">
                  <c:v>42</c:v>
                </c:pt>
                <c:pt idx="15">
                  <c:v>36</c:v>
                </c:pt>
                <c:pt idx="16">
                  <c:v>42</c:v>
                </c:pt>
              </c:numCache>
            </c:numRef>
          </c:val>
          <c:smooth val="0"/>
          <c:extLst>
            <c:ext xmlns:c16="http://schemas.microsoft.com/office/drawing/2014/chart" uri="{C3380CC4-5D6E-409C-BE32-E72D297353CC}">
              <c16:uniqueId val="{00000009-18BB-491B-A401-0DA968593406}"/>
            </c:ext>
          </c:extLst>
        </c:ser>
        <c:dLbls>
          <c:showLegendKey val="0"/>
          <c:showVal val="0"/>
          <c:showCatName val="0"/>
          <c:showSerName val="0"/>
          <c:showPercent val="0"/>
          <c:showBubbleSize val="0"/>
        </c:dLbls>
        <c:marker val="1"/>
        <c:smooth val="0"/>
        <c:axId val="174375680"/>
        <c:axId val="174377600"/>
      </c:lineChart>
      <c:catAx>
        <c:axId val="17437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4377600"/>
        <c:crosses val="autoZero"/>
        <c:auto val="1"/>
        <c:lblAlgn val="ctr"/>
        <c:lblOffset val="100"/>
        <c:noMultiLvlLbl val="0"/>
      </c:catAx>
      <c:valAx>
        <c:axId val="174377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375680"/>
        <c:crosses val="autoZero"/>
        <c:crossBetween val="between"/>
      </c:valAx>
      <c:spPr>
        <a:noFill/>
        <a:ln>
          <a:noFill/>
        </a:ln>
        <a:effectLst/>
      </c:spPr>
    </c:plotArea>
    <c:legend>
      <c:legendPos val="r"/>
      <c:legendEntry>
        <c:idx val="1"/>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cap="none" baseline="0">
                <a:latin typeface="+mn-lt"/>
              </a:rPr>
              <a:t>Recommendation - % Weights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7015648824331917E-2"/>
          <c:y val="0.33886213898824163"/>
          <c:w val="0.92504678597223333"/>
          <c:h val="0.56555559077224804"/>
        </c:manualLayout>
      </c:layout>
      <c:barChart>
        <c:barDir val="col"/>
        <c:grouping val="stacked"/>
        <c:varyColors val="0"/>
        <c:ser>
          <c:idx val="0"/>
          <c:order val="0"/>
          <c:tx>
            <c:strRef>
              <c:f>'Scoring Results'!$C$38</c:f>
              <c:strCache>
                <c:ptCount val="1"/>
                <c:pt idx="0">
                  <c:v>Cost</c:v>
                </c:pt>
              </c:strCache>
            </c:strRef>
          </c:tx>
          <c:spPr>
            <a:solidFill>
              <a:schemeClr val="accent1"/>
            </a:solidFill>
            <a:ln>
              <a:solidFill>
                <a:schemeClr val="accent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Results'!$D$38:$H$38</c:f>
              <c:numCache>
                <c:formatCode>0%</c:formatCode>
                <c:ptCount val="5"/>
                <c:pt idx="0">
                  <c:v>0.3</c:v>
                </c:pt>
                <c:pt idx="2">
                  <c:v>0.3</c:v>
                </c:pt>
                <c:pt idx="3">
                  <c:v>0.217</c:v>
                </c:pt>
                <c:pt idx="4">
                  <c:v>0.154</c:v>
                </c:pt>
              </c:numCache>
            </c:numRef>
          </c:val>
          <c:extLst>
            <c:ext xmlns:c16="http://schemas.microsoft.com/office/drawing/2014/chart" uri="{C3380CC4-5D6E-409C-BE32-E72D297353CC}">
              <c16:uniqueId val="{00000000-735E-4DFB-A9DF-836FBD5728EC}"/>
            </c:ext>
          </c:extLst>
        </c:ser>
        <c:ser>
          <c:idx val="1"/>
          <c:order val="1"/>
          <c:tx>
            <c:strRef>
              <c:f>'Scoring Results'!$C$39</c:f>
              <c:strCache>
                <c:ptCount val="1"/>
                <c:pt idx="0">
                  <c:v>Experience</c:v>
                </c:pt>
              </c:strCache>
            </c:strRef>
          </c:tx>
          <c:spPr>
            <a:solidFill>
              <a:schemeClr val="accent4">
                <a:lumMod val="20000"/>
                <a:lumOff val="80000"/>
              </a:schemeClr>
            </a:solidFill>
            <a:ln>
              <a:solidFill>
                <a:schemeClr val="accent4">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Results'!$D$39:$H$39</c:f>
              <c:numCache>
                <c:formatCode>0%</c:formatCode>
                <c:ptCount val="5"/>
                <c:pt idx="0">
                  <c:v>0.12</c:v>
                </c:pt>
                <c:pt idx="2">
                  <c:v>0.10628571428571428</c:v>
                </c:pt>
                <c:pt idx="3">
                  <c:v>0.10285714285714284</c:v>
                </c:pt>
                <c:pt idx="4">
                  <c:v>4.1142857142857141E-2</c:v>
                </c:pt>
              </c:numCache>
            </c:numRef>
          </c:val>
          <c:extLst>
            <c:ext xmlns:c16="http://schemas.microsoft.com/office/drawing/2014/chart" uri="{C3380CC4-5D6E-409C-BE32-E72D297353CC}">
              <c16:uniqueId val="{00000001-735E-4DFB-A9DF-836FBD5728EC}"/>
            </c:ext>
          </c:extLst>
        </c:ser>
        <c:ser>
          <c:idx val="2"/>
          <c:order val="2"/>
          <c:tx>
            <c:strRef>
              <c:f>'Scoring Results'!$C$40</c:f>
              <c:strCache>
                <c:ptCount val="1"/>
                <c:pt idx="0">
                  <c:v>Management Approach</c:v>
                </c:pt>
              </c:strCache>
            </c:strRef>
          </c:tx>
          <c:spPr>
            <a:solidFill>
              <a:schemeClr val="accent4">
                <a:lumMod val="20000"/>
                <a:lumOff val="80000"/>
              </a:schemeClr>
            </a:solidFill>
            <a:ln>
              <a:solidFill>
                <a:schemeClr val="accent4">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Results'!$D$40:$H$40</c:f>
              <c:numCache>
                <c:formatCode>0%</c:formatCode>
                <c:ptCount val="5"/>
                <c:pt idx="0">
                  <c:v>0.08</c:v>
                </c:pt>
                <c:pt idx="2">
                  <c:v>6.1454545454545456E-2</c:v>
                </c:pt>
                <c:pt idx="3">
                  <c:v>4.3636363636363633E-2</c:v>
                </c:pt>
                <c:pt idx="4">
                  <c:v>4.6545454545454543E-2</c:v>
                </c:pt>
              </c:numCache>
            </c:numRef>
          </c:val>
          <c:extLst>
            <c:ext xmlns:c16="http://schemas.microsoft.com/office/drawing/2014/chart" uri="{C3380CC4-5D6E-409C-BE32-E72D297353CC}">
              <c16:uniqueId val="{00000002-735E-4DFB-A9DF-836FBD5728EC}"/>
            </c:ext>
          </c:extLst>
        </c:ser>
        <c:ser>
          <c:idx val="3"/>
          <c:order val="3"/>
          <c:tx>
            <c:strRef>
              <c:f>'Scoring Results'!$C$42</c:f>
              <c:strCache>
                <c:ptCount val="1"/>
                <c:pt idx="0">
                  <c:v>Forecasting &amp; Planning</c:v>
                </c:pt>
              </c:strCache>
            </c:strRef>
          </c:tx>
          <c:spPr>
            <a:solidFill>
              <a:schemeClr val="accent1">
                <a:lumMod val="40000"/>
                <a:lumOff val="60000"/>
              </a:schemeClr>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Results'!$D$42:$H$42</c:f>
              <c:numCache>
                <c:formatCode>0%</c:formatCode>
                <c:ptCount val="5"/>
                <c:pt idx="0">
                  <c:v>0.02</c:v>
                </c:pt>
                <c:pt idx="2">
                  <c:v>8.0000000000000004E-4</c:v>
                </c:pt>
                <c:pt idx="3">
                  <c:v>8.0000000000000004E-4</c:v>
                </c:pt>
                <c:pt idx="4">
                  <c:v>4.0000000000000002E-4</c:v>
                </c:pt>
              </c:numCache>
            </c:numRef>
          </c:val>
          <c:extLst>
            <c:ext xmlns:c16="http://schemas.microsoft.com/office/drawing/2014/chart" uri="{C3380CC4-5D6E-409C-BE32-E72D297353CC}">
              <c16:uniqueId val="{00000003-735E-4DFB-A9DF-836FBD5728EC}"/>
            </c:ext>
          </c:extLst>
        </c:ser>
        <c:ser>
          <c:idx val="4"/>
          <c:order val="4"/>
          <c:tx>
            <c:strRef>
              <c:f>'Scoring Results'!$C$43</c:f>
              <c:strCache>
                <c:ptCount val="1"/>
                <c:pt idx="0">
                  <c:v>Order Management</c:v>
                </c:pt>
              </c:strCache>
            </c:strRef>
          </c:tx>
          <c:spPr>
            <a:solidFill>
              <a:schemeClr val="accent2">
                <a:lumMod val="20000"/>
                <a:lumOff val="80000"/>
              </a:schemeClr>
            </a:solidFill>
            <a:ln>
              <a:solidFill>
                <a:schemeClr val="accent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Results'!$D$43:$H$43</c:f>
              <c:numCache>
                <c:formatCode>0%</c:formatCode>
                <c:ptCount val="5"/>
                <c:pt idx="0">
                  <c:v>0.05</c:v>
                </c:pt>
                <c:pt idx="2">
                  <c:v>0</c:v>
                </c:pt>
                <c:pt idx="3">
                  <c:v>2.1929824561403508E-2</c:v>
                </c:pt>
                <c:pt idx="4">
                  <c:v>0</c:v>
                </c:pt>
              </c:numCache>
            </c:numRef>
          </c:val>
          <c:extLst>
            <c:ext xmlns:c16="http://schemas.microsoft.com/office/drawing/2014/chart" uri="{C3380CC4-5D6E-409C-BE32-E72D297353CC}">
              <c16:uniqueId val="{00000004-735E-4DFB-A9DF-836FBD5728EC}"/>
            </c:ext>
          </c:extLst>
        </c:ser>
        <c:ser>
          <c:idx val="5"/>
          <c:order val="5"/>
          <c:tx>
            <c:strRef>
              <c:f>'Scoring Results'!$C$44</c:f>
              <c:strCache>
                <c:ptCount val="1"/>
                <c:pt idx="0">
                  <c:v>Procurement Management</c:v>
                </c:pt>
              </c:strCache>
            </c:strRef>
          </c:tx>
          <c:spPr>
            <a:solidFill>
              <a:schemeClr val="accent6">
                <a:lumMod val="40000"/>
                <a:lumOff val="60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Results'!$D$44:$H$44</c:f>
              <c:numCache>
                <c:formatCode>0%</c:formatCode>
                <c:ptCount val="5"/>
                <c:pt idx="0">
                  <c:v>0.04</c:v>
                </c:pt>
                <c:pt idx="2">
                  <c:v>0</c:v>
                </c:pt>
                <c:pt idx="3">
                  <c:v>1.5804878048780488E-2</c:v>
                </c:pt>
                <c:pt idx="4">
                  <c:v>0</c:v>
                </c:pt>
              </c:numCache>
            </c:numRef>
          </c:val>
          <c:extLst>
            <c:ext xmlns:c16="http://schemas.microsoft.com/office/drawing/2014/chart" uri="{C3380CC4-5D6E-409C-BE32-E72D297353CC}">
              <c16:uniqueId val="{00000005-735E-4DFB-A9DF-836FBD5728EC}"/>
            </c:ext>
          </c:extLst>
        </c:ser>
        <c:ser>
          <c:idx val="6"/>
          <c:order val="6"/>
          <c:tx>
            <c:strRef>
              <c:f>'Scoring Results'!$C$45</c:f>
              <c:strCache>
                <c:ptCount val="1"/>
                <c:pt idx="0">
                  <c:v>Supplier &amp; Contract Management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Results'!$D$45:$H$45</c:f>
              <c:numCache>
                <c:formatCode>0%</c:formatCode>
                <c:ptCount val="5"/>
                <c:pt idx="0">
                  <c:v>0.04</c:v>
                </c:pt>
                <c:pt idx="2">
                  <c:v>0</c:v>
                </c:pt>
                <c:pt idx="3">
                  <c:v>0</c:v>
                </c:pt>
                <c:pt idx="4">
                  <c:v>0</c:v>
                </c:pt>
              </c:numCache>
            </c:numRef>
          </c:val>
          <c:extLst>
            <c:ext xmlns:c16="http://schemas.microsoft.com/office/drawing/2014/chart" uri="{C3380CC4-5D6E-409C-BE32-E72D297353CC}">
              <c16:uniqueId val="{00000000-3B89-492E-978F-5C312780D3BD}"/>
            </c:ext>
          </c:extLst>
        </c:ser>
        <c:ser>
          <c:idx val="7"/>
          <c:order val="7"/>
          <c:tx>
            <c:strRef>
              <c:f>'Scoring Results'!$C$46</c:f>
              <c:strCache>
                <c:ptCount val="1"/>
                <c:pt idx="0">
                  <c:v>Track &amp; Trace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Results'!$D$46:$H$46</c:f>
              <c:numCache>
                <c:formatCode>0%</c:formatCode>
                <c:ptCount val="5"/>
                <c:pt idx="0">
                  <c:v>0</c:v>
                </c:pt>
                <c:pt idx="2">
                  <c:v>0</c:v>
                </c:pt>
                <c:pt idx="3">
                  <c:v>0</c:v>
                </c:pt>
                <c:pt idx="4">
                  <c:v>0</c:v>
                </c:pt>
              </c:numCache>
            </c:numRef>
          </c:val>
          <c:extLst>
            <c:ext xmlns:c16="http://schemas.microsoft.com/office/drawing/2014/chart" uri="{C3380CC4-5D6E-409C-BE32-E72D297353CC}">
              <c16:uniqueId val="{00000001-3B89-492E-978F-5C312780D3BD}"/>
            </c:ext>
          </c:extLst>
        </c:ser>
        <c:ser>
          <c:idx val="8"/>
          <c:order val="8"/>
          <c:tx>
            <c:strRef>
              <c:f>'Scoring Results'!$C$47</c:f>
              <c:strCache>
                <c:ptCount val="1"/>
                <c:pt idx="0">
                  <c:v>Transportation Management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Results'!$D$47:$H$47</c:f>
              <c:numCache>
                <c:formatCode>0%</c:formatCode>
                <c:ptCount val="5"/>
                <c:pt idx="0">
                  <c:v>0.03</c:v>
                </c:pt>
                <c:pt idx="2">
                  <c:v>0</c:v>
                </c:pt>
                <c:pt idx="3">
                  <c:v>7.8750000000000001E-3</c:v>
                </c:pt>
                <c:pt idx="4">
                  <c:v>0</c:v>
                </c:pt>
              </c:numCache>
            </c:numRef>
          </c:val>
          <c:extLst>
            <c:ext xmlns:c16="http://schemas.microsoft.com/office/drawing/2014/chart" uri="{C3380CC4-5D6E-409C-BE32-E72D297353CC}">
              <c16:uniqueId val="{00000002-3B89-492E-978F-5C312780D3BD}"/>
            </c:ext>
          </c:extLst>
        </c:ser>
        <c:ser>
          <c:idx val="9"/>
          <c:order val="9"/>
          <c:tx>
            <c:strRef>
              <c:f>'Scoring Results'!$C$41</c:f>
              <c:strCache>
                <c:ptCount val="1"/>
                <c:pt idx="0">
                  <c:v>Warehouse and Inventory Management</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Results'!$D$41:$H$41</c:f>
              <c:numCache>
                <c:formatCode>0%</c:formatCode>
                <c:ptCount val="5"/>
                <c:pt idx="0">
                  <c:v>0.1</c:v>
                </c:pt>
                <c:pt idx="2">
                  <c:v>3.9364161849710984E-2</c:v>
                </c:pt>
                <c:pt idx="3">
                  <c:v>6.8034682080924863E-2</c:v>
                </c:pt>
                <c:pt idx="4">
                  <c:v>6.8034682080924863E-2</c:v>
                </c:pt>
              </c:numCache>
            </c:numRef>
          </c:val>
          <c:extLst>
            <c:ext xmlns:c16="http://schemas.microsoft.com/office/drawing/2014/chart" uri="{C3380CC4-5D6E-409C-BE32-E72D297353CC}">
              <c16:uniqueId val="{00000003-3B89-492E-978F-5C312780D3BD}"/>
            </c:ext>
          </c:extLst>
        </c:ser>
        <c:ser>
          <c:idx val="10"/>
          <c:order val="10"/>
          <c:tx>
            <c:strRef>
              <c:f>'Scoring Results'!$C$48</c:f>
              <c:strCache>
                <c:ptCount val="1"/>
                <c:pt idx="0">
                  <c:v>Data Management</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Results'!$D$48:$H$48</c:f>
              <c:numCache>
                <c:formatCode>0%</c:formatCode>
                <c:ptCount val="5"/>
                <c:pt idx="0">
                  <c:v>0.05</c:v>
                </c:pt>
                <c:pt idx="2">
                  <c:v>1.7339449541284406E-2</c:v>
                </c:pt>
                <c:pt idx="3">
                  <c:v>3.7247706422018349E-2</c:v>
                </c:pt>
                <c:pt idx="4">
                  <c:v>7.7064220183486248E-3</c:v>
                </c:pt>
              </c:numCache>
            </c:numRef>
          </c:val>
          <c:extLst>
            <c:ext xmlns:c16="http://schemas.microsoft.com/office/drawing/2014/chart" uri="{C3380CC4-5D6E-409C-BE32-E72D297353CC}">
              <c16:uniqueId val="{00000004-3B89-492E-978F-5C312780D3BD}"/>
            </c:ext>
          </c:extLst>
        </c:ser>
        <c:ser>
          <c:idx val="11"/>
          <c:order val="11"/>
          <c:tx>
            <c:strRef>
              <c:f>'Scoring Results'!$C$49</c:f>
              <c:strCache>
                <c:ptCount val="1"/>
                <c:pt idx="0">
                  <c:v>Extensibility</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Results'!$D$49:$H$49</c:f>
              <c:numCache>
                <c:formatCode>0%</c:formatCode>
                <c:ptCount val="5"/>
                <c:pt idx="0">
                  <c:v>0.03</c:v>
                </c:pt>
                <c:pt idx="2">
                  <c:v>2.5000000000000001E-2</c:v>
                </c:pt>
                <c:pt idx="3">
                  <c:v>2.5999999999999999E-2</c:v>
                </c:pt>
                <c:pt idx="4">
                  <c:v>9.9999999999999985E-3</c:v>
                </c:pt>
              </c:numCache>
            </c:numRef>
          </c:val>
          <c:extLst>
            <c:ext xmlns:c16="http://schemas.microsoft.com/office/drawing/2014/chart" uri="{C3380CC4-5D6E-409C-BE32-E72D297353CC}">
              <c16:uniqueId val="{00000005-3B89-492E-978F-5C312780D3BD}"/>
            </c:ext>
          </c:extLst>
        </c:ser>
        <c:ser>
          <c:idx val="12"/>
          <c:order val="12"/>
          <c:tx>
            <c:strRef>
              <c:f>'Scoring Results'!$C$50</c:f>
              <c:strCache>
                <c:ptCount val="1"/>
                <c:pt idx="0">
                  <c:v>Interoperability</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Results'!$D$50:$H$50</c:f>
              <c:numCache>
                <c:formatCode>0%</c:formatCode>
                <c:ptCount val="5"/>
                <c:pt idx="0">
                  <c:v>0.02</c:v>
                </c:pt>
                <c:pt idx="2">
                  <c:v>0.02</c:v>
                </c:pt>
                <c:pt idx="3">
                  <c:v>1.325E-2</c:v>
                </c:pt>
                <c:pt idx="4">
                  <c:v>3.4999999999999996E-3</c:v>
                </c:pt>
              </c:numCache>
            </c:numRef>
          </c:val>
          <c:extLst>
            <c:ext xmlns:c16="http://schemas.microsoft.com/office/drawing/2014/chart" uri="{C3380CC4-5D6E-409C-BE32-E72D297353CC}">
              <c16:uniqueId val="{00000006-3B89-492E-978F-5C312780D3BD}"/>
            </c:ext>
          </c:extLst>
        </c:ser>
        <c:ser>
          <c:idx val="13"/>
          <c:order val="13"/>
          <c:tx>
            <c:strRef>
              <c:f>'Scoring Results'!$C$51</c:f>
              <c:strCache>
                <c:ptCount val="1"/>
                <c:pt idx="0">
                  <c:v>Connectivity</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Results'!$D$51:$H$51</c:f>
              <c:numCache>
                <c:formatCode>0%</c:formatCode>
                <c:ptCount val="5"/>
                <c:pt idx="0">
                  <c:v>0.02</c:v>
                </c:pt>
                <c:pt idx="2">
                  <c:v>1.0800000000000001E-2</c:v>
                </c:pt>
                <c:pt idx="3">
                  <c:v>1.6799999999999999E-2</c:v>
                </c:pt>
                <c:pt idx="4">
                  <c:v>6.0000000000000001E-3</c:v>
                </c:pt>
              </c:numCache>
            </c:numRef>
          </c:val>
          <c:extLst>
            <c:ext xmlns:c16="http://schemas.microsoft.com/office/drawing/2014/chart" uri="{C3380CC4-5D6E-409C-BE32-E72D297353CC}">
              <c16:uniqueId val="{00000007-3B89-492E-978F-5C312780D3BD}"/>
            </c:ext>
          </c:extLst>
        </c:ser>
        <c:ser>
          <c:idx val="14"/>
          <c:order val="14"/>
          <c:tx>
            <c:strRef>
              <c:f>'Scoring Results'!$C$52</c:f>
              <c:strCache>
                <c:ptCount val="1"/>
                <c:pt idx="0">
                  <c:v>Hosting Options</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Results'!$D$52:$H$52</c:f>
              <c:numCache>
                <c:formatCode>0%</c:formatCode>
                <c:ptCount val="5"/>
                <c:pt idx="0">
                  <c:v>0.02</c:v>
                </c:pt>
                <c:pt idx="2">
                  <c:v>1.2E-2</c:v>
                </c:pt>
                <c:pt idx="3">
                  <c:v>1.2E-2</c:v>
                </c:pt>
                <c:pt idx="4">
                  <c:v>8.0000000000000002E-3</c:v>
                </c:pt>
              </c:numCache>
            </c:numRef>
          </c:val>
          <c:extLst>
            <c:ext xmlns:c16="http://schemas.microsoft.com/office/drawing/2014/chart" uri="{C3380CC4-5D6E-409C-BE32-E72D297353CC}">
              <c16:uniqueId val="{00000008-3B89-492E-978F-5C312780D3BD}"/>
            </c:ext>
          </c:extLst>
        </c:ser>
        <c:ser>
          <c:idx val="15"/>
          <c:order val="15"/>
          <c:tx>
            <c:strRef>
              <c:f>'Scoring Results'!$C$54</c:f>
              <c:strCache>
                <c:ptCount val="1"/>
                <c:pt idx="0">
                  <c:v>Security</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Results'!$D$54:$H$54</c:f>
              <c:numCache>
                <c:formatCode>0%</c:formatCode>
                <c:ptCount val="5"/>
                <c:pt idx="0">
                  <c:v>0.03</c:v>
                </c:pt>
                <c:pt idx="2">
                  <c:v>2.4E-2</c:v>
                </c:pt>
                <c:pt idx="3">
                  <c:v>2.4E-2</c:v>
                </c:pt>
                <c:pt idx="4">
                  <c:v>2.4E-2</c:v>
                </c:pt>
              </c:numCache>
            </c:numRef>
          </c:val>
          <c:extLst>
            <c:ext xmlns:c16="http://schemas.microsoft.com/office/drawing/2014/chart" uri="{C3380CC4-5D6E-409C-BE32-E72D297353CC}">
              <c16:uniqueId val="{00000009-3B89-492E-978F-5C312780D3BD}"/>
            </c:ext>
          </c:extLst>
        </c:ser>
        <c:dLbls>
          <c:dLblPos val="ctr"/>
          <c:showLegendKey val="0"/>
          <c:showVal val="1"/>
          <c:showCatName val="0"/>
          <c:showSerName val="0"/>
          <c:showPercent val="0"/>
          <c:showBubbleSize val="0"/>
        </c:dLbls>
        <c:gapWidth val="49"/>
        <c:overlap val="100"/>
        <c:axId val="174719360"/>
        <c:axId val="174720896"/>
      </c:barChart>
      <c:catAx>
        <c:axId val="174719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4720896"/>
        <c:crosses val="autoZero"/>
        <c:auto val="1"/>
        <c:lblAlgn val="ctr"/>
        <c:lblOffset val="100"/>
        <c:noMultiLvlLbl val="0"/>
      </c:catAx>
      <c:valAx>
        <c:axId val="174720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719360"/>
        <c:crosses val="autoZero"/>
        <c:crossBetween val="between"/>
      </c:valAx>
      <c:spPr>
        <a:noFill/>
        <a:ln>
          <a:noFill/>
        </a:ln>
        <a:effectLst/>
      </c:spPr>
    </c:plotArea>
    <c:legend>
      <c:legendPos val="t"/>
      <c:layout>
        <c:manualLayout>
          <c:xMode val="edge"/>
          <c:yMode val="edge"/>
          <c:x val="5.3174842159464046E-2"/>
          <c:y val="0.11128149665443207"/>
          <c:w val="0.92164106220475084"/>
          <c:h val="0.204707993267106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103706-E5CA-456C-B5F4-5835AF512857}" type="doc">
      <dgm:prSet loTypeId="urn:microsoft.com/office/officeart/2009/3/layout/HorizontalOrganizationChart" loCatId="hierarchy" qsTypeId="urn:microsoft.com/office/officeart/2005/8/quickstyle/simple1" qsCatId="simple" csTypeId="urn:microsoft.com/office/officeart/2005/8/colors/accent1_2" csCatId="accent1" phldr="1"/>
      <dgm:spPr/>
      <dgm:t>
        <a:bodyPr/>
        <a:lstStyle/>
        <a:p>
          <a:endParaRPr lang="en-US"/>
        </a:p>
      </dgm:t>
    </dgm:pt>
    <dgm:pt modelId="{A9D36324-9DDB-4471-9B5B-6302AE6F8C3F}">
      <dgm:prSet phldrT="[Text]" custT="1"/>
      <dgm:spPr>
        <a:solidFill>
          <a:schemeClr val="tx2">
            <a:lumMod val="75000"/>
          </a:schemeClr>
        </a:solidFill>
      </dgm:spPr>
      <dgm:t>
        <a:bodyPr/>
        <a:lstStyle/>
        <a:p>
          <a:pPr algn="l"/>
          <a:r>
            <a:rPr lang="en-US" sz="900" b="1" dirty="0">
              <a:solidFill>
                <a:schemeClr val="bg1"/>
              </a:solidFill>
            </a:rPr>
            <a:t> Recommendation : 100%</a:t>
          </a:r>
        </a:p>
      </dgm:t>
    </dgm:pt>
    <dgm:pt modelId="{C0522C3A-A51D-4DB6-98FD-F88293A9FEA8}" type="parTrans" cxnId="{C41F4CB8-EBCD-4DF7-A681-B257520FE00B}">
      <dgm:prSet/>
      <dgm:spPr/>
      <dgm:t>
        <a:bodyPr/>
        <a:lstStyle/>
        <a:p>
          <a:endParaRPr lang="en-US" sz="1800" b="1">
            <a:solidFill>
              <a:schemeClr val="bg1"/>
            </a:solidFill>
          </a:endParaRPr>
        </a:p>
      </dgm:t>
    </dgm:pt>
    <dgm:pt modelId="{2A6A0EA3-2491-4761-B696-221D796E826D}" type="sibTrans" cxnId="{C41F4CB8-EBCD-4DF7-A681-B257520FE00B}">
      <dgm:prSet/>
      <dgm:spPr/>
      <dgm:t>
        <a:bodyPr/>
        <a:lstStyle/>
        <a:p>
          <a:endParaRPr lang="en-US" sz="1800" b="1">
            <a:solidFill>
              <a:schemeClr val="bg1"/>
            </a:solidFill>
          </a:endParaRPr>
        </a:p>
      </dgm:t>
    </dgm:pt>
    <dgm:pt modelId="{17431F41-81AA-49D4-800F-ED0EAFF7586A}">
      <dgm:prSet phldrT="[Text]" custT="1"/>
      <dgm:spPr>
        <a:solidFill>
          <a:schemeClr val="accent6">
            <a:lumMod val="50000"/>
          </a:schemeClr>
        </a:solidFill>
      </dgm:spPr>
      <dgm:t>
        <a:bodyPr/>
        <a:lstStyle/>
        <a:p>
          <a:pPr algn="l"/>
          <a:r>
            <a:rPr lang="en-US" sz="900" b="1" dirty="0">
              <a:solidFill>
                <a:schemeClr val="bg1"/>
              </a:solidFill>
            </a:rPr>
            <a:t> Cost : 30%</a:t>
          </a:r>
        </a:p>
      </dgm:t>
    </dgm:pt>
    <dgm:pt modelId="{5BB969F3-1AEE-4E1D-B7C8-B4029926B6D8}" type="parTrans" cxnId="{5D5AF1A2-75C9-4920-BF87-005FF156E018}">
      <dgm:prSet/>
      <dgm:spPr/>
      <dgm:t>
        <a:bodyPr/>
        <a:lstStyle/>
        <a:p>
          <a:pPr algn="l"/>
          <a:endParaRPr lang="en-US" sz="1800" b="1">
            <a:solidFill>
              <a:schemeClr val="bg1"/>
            </a:solidFill>
          </a:endParaRPr>
        </a:p>
      </dgm:t>
    </dgm:pt>
    <dgm:pt modelId="{E2F058D9-52F9-436F-A421-E07AEC069AE4}" type="sibTrans" cxnId="{5D5AF1A2-75C9-4920-BF87-005FF156E018}">
      <dgm:prSet/>
      <dgm:spPr/>
      <dgm:t>
        <a:bodyPr/>
        <a:lstStyle/>
        <a:p>
          <a:endParaRPr lang="en-US" sz="1800" b="1">
            <a:solidFill>
              <a:schemeClr val="bg1"/>
            </a:solidFill>
          </a:endParaRPr>
        </a:p>
      </dgm:t>
    </dgm:pt>
    <dgm:pt modelId="{C86A27DF-30D0-47D6-B6AC-A5CADC23E75F}">
      <dgm:prSet phldrT="[Text]" custT="1"/>
      <dgm:spPr>
        <a:solidFill>
          <a:schemeClr val="accent4">
            <a:lumMod val="60000"/>
            <a:lumOff val="40000"/>
          </a:schemeClr>
        </a:solidFill>
      </dgm:spPr>
      <dgm:t>
        <a:bodyPr/>
        <a:lstStyle/>
        <a:p>
          <a:pPr algn="l"/>
          <a:r>
            <a:rPr lang="en-US" sz="900" b="1" dirty="0">
              <a:solidFill>
                <a:sysClr val="windowText" lastClr="000000"/>
              </a:solidFill>
            </a:rPr>
            <a:t> Partnership : 20%</a:t>
          </a:r>
        </a:p>
      </dgm:t>
    </dgm:pt>
    <dgm:pt modelId="{69CBC693-6E43-48D7-BF5F-9F44D87933E0}" type="parTrans" cxnId="{1A3A1080-869B-4473-B3AF-708DA21C105A}">
      <dgm:prSet/>
      <dgm:spPr/>
      <dgm:t>
        <a:bodyPr/>
        <a:lstStyle/>
        <a:p>
          <a:pPr algn="l"/>
          <a:endParaRPr lang="en-US" sz="1800" b="1">
            <a:solidFill>
              <a:schemeClr val="bg1"/>
            </a:solidFill>
          </a:endParaRPr>
        </a:p>
      </dgm:t>
    </dgm:pt>
    <dgm:pt modelId="{5BA5AB7E-DF41-4C83-970B-CF2F9132B8CD}" type="sibTrans" cxnId="{1A3A1080-869B-4473-B3AF-708DA21C105A}">
      <dgm:prSet/>
      <dgm:spPr/>
      <dgm:t>
        <a:bodyPr/>
        <a:lstStyle/>
        <a:p>
          <a:endParaRPr lang="en-US" sz="1800" b="1">
            <a:solidFill>
              <a:schemeClr val="bg1"/>
            </a:solidFill>
          </a:endParaRPr>
        </a:p>
      </dgm:t>
    </dgm:pt>
    <dgm:pt modelId="{30FD2939-FB94-4212-B628-38F621D55EA8}">
      <dgm:prSet phldrT="[Text]" custT="1"/>
      <dgm:spPr>
        <a:solidFill>
          <a:schemeClr val="accent1">
            <a:lumMod val="75000"/>
          </a:schemeClr>
        </a:solidFill>
      </dgm:spPr>
      <dgm:t>
        <a:bodyPr/>
        <a:lstStyle/>
        <a:p>
          <a:pPr algn="l"/>
          <a:r>
            <a:rPr lang="en-US" sz="900" b="1" dirty="0">
              <a:solidFill>
                <a:schemeClr val="bg1"/>
              </a:solidFill>
            </a:rPr>
            <a:t> Solution : 50%</a:t>
          </a:r>
        </a:p>
      </dgm:t>
    </dgm:pt>
    <dgm:pt modelId="{51C70EF2-E991-454B-BEAD-A779D18BA988}" type="parTrans" cxnId="{6A75BAFC-268B-4526-A5DC-A986BCFC0B89}">
      <dgm:prSet/>
      <dgm:spPr/>
      <dgm:t>
        <a:bodyPr/>
        <a:lstStyle/>
        <a:p>
          <a:pPr algn="l"/>
          <a:endParaRPr lang="en-US" sz="1800" b="1">
            <a:solidFill>
              <a:schemeClr val="bg1"/>
            </a:solidFill>
          </a:endParaRPr>
        </a:p>
      </dgm:t>
    </dgm:pt>
    <dgm:pt modelId="{2B0363D2-2B87-48FA-BB9F-FB7FA3B29B68}" type="sibTrans" cxnId="{6A75BAFC-268B-4526-A5DC-A986BCFC0B89}">
      <dgm:prSet/>
      <dgm:spPr/>
      <dgm:t>
        <a:bodyPr/>
        <a:lstStyle/>
        <a:p>
          <a:endParaRPr lang="en-US" sz="1800" b="1">
            <a:solidFill>
              <a:schemeClr val="bg1"/>
            </a:solidFill>
          </a:endParaRPr>
        </a:p>
      </dgm:t>
    </dgm:pt>
    <dgm:pt modelId="{78FEBEC3-CA2A-4B8B-A76E-2CD9FF5D5A33}">
      <dgm:prSet phldrT="[Text]" custT="1"/>
      <dgm:spPr>
        <a:solidFill>
          <a:schemeClr val="accent2">
            <a:lumMod val="20000"/>
            <a:lumOff val="80000"/>
          </a:schemeClr>
        </a:solidFill>
      </dgm:spPr>
      <dgm:t>
        <a:bodyPr/>
        <a:lstStyle/>
        <a:p>
          <a:pPr algn="l"/>
          <a:r>
            <a:rPr lang="en-US" sz="900" b="1" dirty="0">
              <a:solidFill>
                <a:sysClr val="windowText" lastClr="000000"/>
              </a:solidFill>
            </a:rPr>
            <a:t> Functional Requirements: 30%	</a:t>
          </a:r>
        </a:p>
      </dgm:t>
    </dgm:pt>
    <dgm:pt modelId="{139F3A2A-911C-4793-B130-32EA676016AB}" type="parTrans" cxnId="{6BCFB6A9-7DA7-4C8B-A2CE-09AEB6B28489}">
      <dgm:prSet/>
      <dgm:spPr/>
      <dgm:t>
        <a:bodyPr/>
        <a:lstStyle/>
        <a:p>
          <a:pPr algn="l"/>
          <a:endParaRPr lang="en-US" sz="1800" b="1">
            <a:solidFill>
              <a:schemeClr val="bg1"/>
            </a:solidFill>
          </a:endParaRPr>
        </a:p>
      </dgm:t>
    </dgm:pt>
    <dgm:pt modelId="{A870C09E-DE4A-4CE1-B1FC-10166883A675}" type="sibTrans" cxnId="{6BCFB6A9-7DA7-4C8B-A2CE-09AEB6B28489}">
      <dgm:prSet/>
      <dgm:spPr/>
      <dgm:t>
        <a:bodyPr/>
        <a:lstStyle/>
        <a:p>
          <a:endParaRPr lang="en-US" sz="1800" b="1">
            <a:solidFill>
              <a:schemeClr val="bg1"/>
            </a:solidFill>
          </a:endParaRPr>
        </a:p>
      </dgm:t>
    </dgm:pt>
    <dgm:pt modelId="{50722116-4BBE-4DCB-AF91-EDA5A1793790}">
      <dgm:prSet phldrT="[Text]" custT="1"/>
      <dgm:spPr>
        <a:solidFill>
          <a:schemeClr val="accent4">
            <a:lumMod val="60000"/>
            <a:lumOff val="40000"/>
          </a:schemeClr>
        </a:solidFill>
      </dgm:spPr>
      <dgm:t>
        <a:bodyPr/>
        <a:lstStyle/>
        <a:p>
          <a:pPr algn="l"/>
          <a:r>
            <a:rPr lang="en-US" sz="900" b="1" dirty="0">
              <a:solidFill>
                <a:sysClr val="windowText" lastClr="000000"/>
              </a:solidFill>
            </a:rPr>
            <a:t> Management  Approach : 12%</a:t>
          </a:r>
        </a:p>
      </dgm:t>
    </dgm:pt>
    <dgm:pt modelId="{DB234D7E-AA6F-4306-87CB-6A30749041F1}" type="parTrans" cxnId="{591D9902-44F3-40D7-AFF6-885233DB597B}">
      <dgm:prSet/>
      <dgm:spPr/>
      <dgm:t>
        <a:bodyPr/>
        <a:lstStyle/>
        <a:p>
          <a:pPr algn="l"/>
          <a:endParaRPr lang="en-US" sz="1800" b="1">
            <a:solidFill>
              <a:schemeClr val="bg1"/>
            </a:solidFill>
          </a:endParaRPr>
        </a:p>
      </dgm:t>
    </dgm:pt>
    <dgm:pt modelId="{4692887A-0B0B-4899-A750-71252749469E}" type="sibTrans" cxnId="{591D9902-44F3-40D7-AFF6-885233DB597B}">
      <dgm:prSet/>
      <dgm:spPr/>
      <dgm:t>
        <a:bodyPr/>
        <a:lstStyle/>
        <a:p>
          <a:endParaRPr lang="en-US" sz="1800" b="1">
            <a:solidFill>
              <a:schemeClr val="bg1"/>
            </a:solidFill>
          </a:endParaRPr>
        </a:p>
      </dgm:t>
    </dgm:pt>
    <dgm:pt modelId="{B07014F0-89CA-498F-976A-ABD35E554C5F}">
      <dgm:prSet phldrT="[Text]" custT="1"/>
      <dgm:spPr>
        <a:solidFill>
          <a:schemeClr val="accent6">
            <a:lumMod val="40000"/>
            <a:lumOff val="60000"/>
          </a:schemeClr>
        </a:solidFill>
      </dgm:spPr>
      <dgm:t>
        <a:bodyPr/>
        <a:lstStyle/>
        <a:p>
          <a:pPr algn="l"/>
          <a:r>
            <a:rPr lang="en-US" sz="900" b="1" dirty="0">
              <a:solidFill>
                <a:sysClr val="windowText" lastClr="000000"/>
              </a:solidFill>
            </a:rPr>
            <a:t> Hosting Options </a:t>
          </a:r>
        </a:p>
      </dgm:t>
    </dgm:pt>
    <dgm:pt modelId="{C1973F1F-C9CA-46F2-B445-0A5A1A5D5417}" type="parTrans" cxnId="{DA2F81BE-A65D-44DC-9678-FC3F75B4CCCE}">
      <dgm:prSet/>
      <dgm:spPr/>
      <dgm:t>
        <a:bodyPr/>
        <a:lstStyle/>
        <a:p>
          <a:pPr algn="l"/>
          <a:endParaRPr lang="en-US" sz="1800" b="1">
            <a:solidFill>
              <a:schemeClr val="bg1"/>
            </a:solidFill>
          </a:endParaRPr>
        </a:p>
      </dgm:t>
    </dgm:pt>
    <dgm:pt modelId="{35DED983-4C55-43EE-AD49-9D22C97150E8}" type="sibTrans" cxnId="{DA2F81BE-A65D-44DC-9678-FC3F75B4CCCE}">
      <dgm:prSet/>
      <dgm:spPr/>
      <dgm:t>
        <a:bodyPr/>
        <a:lstStyle/>
        <a:p>
          <a:endParaRPr lang="en-US" sz="1800" b="1">
            <a:solidFill>
              <a:schemeClr val="bg1"/>
            </a:solidFill>
          </a:endParaRPr>
        </a:p>
      </dgm:t>
    </dgm:pt>
    <dgm:pt modelId="{0E04299E-1C9B-44CF-A596-98E0836DAAEA}">
      <dgm:prSet phldrT="[Text]" custT="1"/>
      <dgm:spPr>
        <a:solidFill>
          <a:schemeClr val="accent6">
            <a:lumMod val="40000"/>
            <a:lumOff val="60000"/>
          </a:schemeClr>
        </a:solidFill>
      </dgm:spPr>
      <dgm:t>
        <a:bodyPr/>
        <a:lstStyle/>
        <a:p>
          <a:pPr algn="l"/>
          <a:r>
            <a:rPr lang="en-US" sz="900" b="1" dirty="0">
              <a:solidFill>
                <a:sysClr val="windowText" lastClr="000000"/>
              </a:solidFill>
            </a:rPr>
            <a:t> Connectivity</a:t>
          </a:r>
        </a:p>
      </dgm:t>
    </dgm:pt>
    <dgm:pt modelId="{55756E7F-6E74-474B-8926-62A27B5F61CC}" type="parTrans" cxnId="{1584FA1F-25F0-4A52-8531-411D1D087EB3}">
      <dgm:prSet/>
      <dgm:spPr/>
      <dgm:t>
        <a:bodyPr/>
        <a:lstStyle/>
        <a:p>
          <a:pPr algn="l"/>
          <a:endParaRPr lang="en-US" sz="1800" b="1">
            <a:solidFill>
              <a:schemeClr val="bg1"/>
            </a:solidFill>
          </a:endParaRPr>
        </a:p>
      </dgm:t>
    </dgm:pt>
    <dgm:pt modelId="{3ACD507D-A92B-4D56-B2BA-1AA7CBCA1B28}" type="sibTrans" cxnId="{1584FA1F-25F0-4A52-8531-411D1D087EB3}">
      <dgm:prSet/>
      <dgm:spPr/>
      <dgm:t>
        <a:bodyPr/>
        <a:lstStyle/>
        <a:p>
          <a:endParaRPr lang="en-US" sz="1800" b="1">
            <a:solidFill>
              <a:schemeClr val="bg1"/>
            </a:solidFill>
          </a:endParaRPr>
        </a:p>
      </dgm:t>
    </dgm:pt>
    <dgm:pt modelId="{EF322BC0-84CF-4267-8BCD-5BA6C226630D}">
      <dgm:prSet phldrT="[Text]" custT="1"/>
      <dgm:spPr>
        <a:solidFill>
          <a:schemeClr val="accent2">
            <a:lumMod val="20000"/>
            <a:lumOff val="80000"/>
          </a:schemeClr>
        </a:solidFill>
      </dgm:spPr>
      <dgm:t>
        <a:bodyPr/>
        <a:lstStyle/>
        <a:p>
          <a:pPr algn="l"/>
          <a:r>
            <a:rPr lang="en-US" sz="900" b="1" dirty="0">
              <a:solidFill>
                <a:sysClr val="windowText" lastClr="000000"/>
              </a:solidFill>
            </a:rPr>
            <a:t> Forecasting &amp; Planning</a:t>
          </a:r>
        </a:p>
      </dgm:t>
    </dgm:pt>
    <dgm:pt modelId="{3E08E12C-4C50-4C0B-95A4-0A3124EFCAE8}" type="parTrans" cxnId="{697B2288-E804-4C3B-916F-B87CA2C52DA4}">
      <dgm:prSet/>
      <dgm:spPr/>
      <dgm:t>
        <a:bodyPr/>
        <a:lstStyle/>
        <a:p>
          <a:pPr algn="l"/>
          <a:endParaRPr lang="en-US" sz="1800" b="1">
            <a:solidFill>
              <a:schemeClr val="bg1"/>
            </a:solidFill>
          </a:endParaRPr>
        </a:p>
      </dgm:t>
    </dgm:pt>
    <dgm:pt modelId="{6916B841-D310-4565-A521-94C5628F6A2B}" type="sibTrans" cxnId="{697B2288-E804-4C3B-916F-B87CA2C52DA4}">
      <dgm:prSet/>
      <dgm:spPr/>
      <dgm:t>
        <a:bodyPr/>
        <a:lstStyle/>
        <a:p>
          <a:endParaRPr lang="en-US" sz="1800" b="1">
            <a:solidFill>
              <a:schemeClr val="bg1"/>
            </a:solidFill>
          </a:endParaRPr>
        </a:p>
      </dgm:t>
    </dgm:pt>
    <dgm:pt modelId="{AE2C7389-7A98-4E41-9D91-8C81C4668128}">
      <dgm:prSet phldrT="[Text]" custT="1"/>
      <dgm:spPr>
        <a:solidFill>
          <a:schemeClr val="accent4">
            <a:lumMod val="60000"/>
            <a:lumOff val="40000"/>
          </a:schemeClr>
        </a:solidFill>
      </dgm:spPr>
      <dgm:t>
        <a:bodyPr/>
        <a:lstStyle/>
        <a:p>
          <a:pPr algn="l"/>
          <a:r>
            <a:rPr lang="en-US" sz="900" b="1" dirty="0">
              <a:solidFill>
                <a:sysClr val="windowText" lastClr="000000"/>
              </a:solidFill>
            </a:rPr>
            <a:t> Experience : 8%</a:t>
          </a:r>
        </a:p>
      </dgm:t>
    </dgm:pt>
    <dgm:pt modelId="{52D7CFAF-2CC8-469F-8B46-AD638B5E5E1F}" type="parTrans" cxnId="{D41D6A4E-6921-4DD3-B6EB-69D504A148E0}">
      <dgm:prSet/>
      <dgm:spPr/>
      <dgm:t>
        <a:bodyPr/>
        <a:lstStyle/>
        <a:p>
          <a:endParaRPr lang="en-US" sz="1800" b="1">
            <a:solidFill>
              <a:schemeClr val="bg1"/>
            </a:solidFill>
          </a:endParaRPr>
        </a:p>
      </dgm:t>
    </dgm:pt>
    <dgm:pt modelId="{C0213D07-514E-4427-B92C-EDED4AE39266}" type="sibTrans" cxnId="{D41D6A4E-6921-4DD3-B6EB-69D504A148E0}">
      <dgm:prSet/>
      <dgm:spPr/>
      <dgm:t>
        <a:bodyPr/>
        <a:lstStyle/>
        <a:p>
          <a:endParaRPr lang="en-US" sz="1800" b="1">
            <a:solidFill>
              <a:schemeClr val="bg1"/>
            </a:solidFill>
          </a:endParaRPr>
        </a:p>
      </dgm:t>
    </dgm:pt>
    <dgm:pt modelId="{B2C0F58D-AA07-4D24-A3B1-A74D29ED85B2}">
      <dgm:prSet phldrT="[Text]" custT="1"/>
      <dgm:spPr>
        <a:solidFill>
          <a:schemeClr val="accent6">
            <a:lumMod val="40000"/>
            <a:lumOff val="60000"/>
          </a:schemeClr>
        </a:solidFill>
      </dgm:spPr>
      <dgm:t>
        <a:bodyPr/>
        <a:lstStyle/>
        <a:p>
          <a:pPr algn="l"/>
          <a:r>
            <a:rPr lang="en-US" sz="900" b="1" dirty="0">
              <a:solidFill>
                <a:sysClr val="windowText" lastClr="000000"/>
              </a:solidFill>
            </a:rPr>
            <a:t> Non-Functional Requirements : 10%</a:t>
          </a:r>
        </a:p>
      </dgm:t>
    </dgm:pt>
    <dgm:pt modelId="{853CFF36-4F0F-4972-8AE6-688C229265B6}" type="parTrans" cxnId="{B0363358-883C-4ED4-A7AE-DDB263025753}">
      <dgm:prSet/>
      <dgm:spPr/>
      <dgm:t>
        <a:bodyPr/>
        <a:lstStyle/>
        <a:p>
          <a:endParaRPr lang="en-US" sz="1800" b="1">
            <a:solidFill>
              <a:schemeClr val="bg1"/>
            </a:solidFill>
          </a:endParaRPr>
        </a:p>
      </dgm:t>
    </dgm:pt>
    <dgm:pt modelId="{ACBE3643-3697-4C5D-8ADE-88BF327BE9CC}" type="sibTrans" cxnId="{B0363358-883C-4ED4-A7AE-DDB263025753}">
      <dgm:prSet/>
      <dgm:spPr/>
      <dgm:t>
        <a:bodyPr/>
        <a:lstStyle/>
        <a:p>
          <a:endParaRPr lang="en-US" sz="1800" b="1">
            <a:solidFill>
              <a:schemeClr val="bg1"/>
            </a:solidFill>
          </a:endParaRPr>
        </a:p>
      </dgm:t>
    </dgm:pt>
    <dgm:pt modelId="{76C74F39-DFAC-4650-A87E-30D9EB440004}">
      <dgm:prSet phldrT="[Text]" custT="1"/>
      <dgm:spPr>
        <a:solidFill>
          <a:schemeClr val="accent1">
            <a:lumMod val="60000"/>
            <a:lumOff val="40000"/>
          </a:schemeClr>
        </a:solidFill>
      </dgm:spPr>
      <dgm:t>
        <a:bodyPr/>
        <a:lstStyle/>
        <a:p>
          <a:pPr algn="l"/>
          <a:r>
            <a:rPr lang="en-US" sz="900" b="1" dirty="0">
              <a:solidFill>
                <a:sysClr val="windowText" lastClr="000000"/>
              </a:solidFill>
            </a:rPr>
            <a:t>Common System Requirements: 10%</a:t>
          </a:r>
        </a:p>
      </dgm:t>
    </dgm:pt>
    <dgm:pt modelId="{AD2CE0D5-D3BF-4535-A192-B38814C4745E}" type="sibTrans" cxnId="{C7E8C217-62CE-4D12-BBDD-172048094707}">
      <dgm:prSet/>
      <dgm:spPr/>
      <dgm:t>
        <a:bodyPr/>
        <a:lstStyle/>
        <a:p>
          <a:endParaRPr lang="en-US" sz="1800" b="1">
            <a:solidFill>
              <a:schemeClr val="bg1"/>
            </a:solidFill>
          </a:endParaRPr>
        </a:p>
      </dgm:t>
    </dgm:pt>
    <dgm:pt modelId="{7F0561E8-A7F8-4927-A072-EA49E540F7FB}" type="parTrans" cxnId="{C7E8C217-62CE-4D12-BBDD-172048094707}">
      <dgm:prSet/>
      <dgm:spPr/>
      <dgm:t>
        <a:bodyPr/>
        <a:lstStyle/>
        <a:p>
          <a:endParaRPr lang="en-US" sz="1800" b="1">
            <a:solidFill>
              <a:schemeClr val="bg1"/>
            </a:solidFill>
          </a:endParaRPr>
        </a:p>
      </dgm:t>
    </dgm:pt>
    <dgm:pt modelId="{BDBE85B1-57B0-4470-994A-C563D7D9A39E}">
      <dgm:prSet phldrT="[Text]" custT="1"/>
      <dgm:spPr>
        <a:solidFill>
          <a:schemeClr val="accent1">
            <a:lumMod val="60000"/>
            <a:lumOff val="40000"/>
          </a:schemeClr>
        </a:solidFill>
      </dgm:spPr>
      <dgm:t>
        <a:bodyPr/>
        <a:lstStyle/>
        <a:p>
          <a:pPr algn="l"/>
          <a:r>
            <a:rPr lang="en-US" sz="900" b="1" dirty="0">
              <a:solidFill>
                <a:sysClr val="windowText" lastClr="000000"/>
              </a:solidFill>
            </a:rPr>
            <a:t> Warehouse / Logistics Management System</a:t>
          </a:r>
        </a:p>
      </dgm:t>
    </dgm:pt>
    <dgm:pt modelId="{D527D287-86FF-419F-87AD-22EF8849697F}" type="parTrans" cxnId="{0A8F35A4-9A97-42C0-B338-2587170632B4}">
      <dgm:prSet/>
      <dgm:spPr/>
      <dgm:t>
        <a:bodyPr/>
        <a:lstStyle/>
        <a:p>
          <a:endParaRPr lang="en-US" sz="1800" b="1">
            <a:solidFill>
              <a:schemeClr val="bg1"/>
            </a:solidFill>
          </a:endParaRPr>
        </a:p>
      </dgm:t>
    </dgm:pt>
    <dgm:pt modelId="{395E05AE-153D-4213-AA8D-74B8AB6F3076}" type="sibTrans" cxnId="{0A8F35A4-9A97-42C0-B338-2587170632B4}">
      <dgm:prSet/>
      <dgm:spPr/>
      <dgm:t>
        <a:bodyPr/>
        <a:lstStyle/>
        <a:p>
          <a:endParaRPr lang="en-US" sz="1800" b="1">
            <a:solidFill>
              <a:schemeClr val="bg1"/>
            </a:solidFill>
          </a:endParaRPr>
        </a:p>
      </dgm:t>
    </dgm:pt>
    <dgm:pt modelId="{DACFD472-7487-4696-A410-49DE12DB4A8E}">
      <dgm:prSet phldrT="[Text]" custT="1"/>
      <dgm:spPr>
        <a:solidFill>
          <a:schemeClr val="accent4">
            <a:lumMod val="60000"/>
            <a:lumOff val="40000"/>
          </a:schemeClr>
        </a:solidFill>
      </dgm:spPr>
      <dgm:t>
        <a:bodyPr/>
        <a:lstStyle/>
        <a:p>
          <a:pPr algn="l"/>
          <a:r>
            <a:rPr lang="en-US" sz="900" b="1" dirty="0">
              <a:solidFill>
                <a:sysClr val="windowText" lastClr="000000"/>
              </a:solidFill>
            </a:rPr>
            <a:t> Project Structure; Implementation; Training; KPIs; Support; Team</a:t>
          </a:r>
        </a:p>
      </dgm:t>
    </dgm:pt>
    <dgm:pt modelId="{7E8CA68B-184C-4D46-A5E6-2D0F49409FC9}" type="parTrans" cxnId="{1BC34453-1CE5-4688-B430-BC4C2A0418C6}">
      <dgm:prSet/>
      <dgm:spPr/>
      <dgm:t>
        <a:bodyPr/>
        <a:lstStyle/>
        <a:p>
          <a:endParaRPr lang="en-US" sz="1800" b="1">
            <a:solidFill>
              <a:schemeClr val="bg1"/>
            </a:solidFill>
          </a:endParaRPr>
        </a:p>
      </dgm:t>
    </dgm:pt>
    <dgm:pt modelId="{7DAE3E76-F12C-4408-BE3D-722E6453FC3A}" type="sibTrans" cxnId="{1BC34453-1CE5-4688-B430-BC4C2A0418C6}">
      <dgm:prSet/>
      <dgm:spPr/>
      <dgm:t>
        <a:bodyPr/>
        <a:lstStyle/>
        <a:p>
          <a:endParaRPr lang="en-US" sz="1800" b="1">
            <a:solidFill>
              <a:schemeClr val="bg1"/>
            </a:solidFill>
          </a:endParaRPr>
        </a:p>
      </dgm:t>
    </dgm:pt>
    <dgm:pt modelId="{2114767F-EF0A-4647-A807-B6559FBFA563}">
      <dgm:prSet phldrT="[Text]" custT="1"/>
      <dgm:spPr>
        <a:solidFill>
          <a:schemeClr val="accent4">
            <a:lumMod val="60000"/>
            <a:lumOff val="40000"/>
          </a:schemeClr>
        </a:solidFill>
      </dgm:spPr>
      <dgm:t>
        <a:bodyPr/>
        <a:lstStyle/>
        <a:p>
          <a:pPr algn="l"/>
          <a:r>
            <a:rPr lang="en-US" sz="900" b="1" dirty="0">
              <a:solidFill>
                <a:sysClr val="windowText" lastClr="000000"/>
              </a:solidFill>
            </a:rPr>
            <a:t> Experience; Stability; References; Client Base</a:t>
          </a:r>
        </a:p>
      </dgm:t>
    </dgm:pt>
    <dgm:pt modelId="{87D1A144-073C-47D1-AED6-08340223CAD3}" type="parTrans" cxnId="{70709C98-DAA1-44B6-81C8-51A70F0277C9}">
      <dgm:prSet/>
      <dgm:spPr/>
      <dgm:t>
        <a:bodyPr/>
        <a:lstStyle/>
        <a:p>
          <a:endParaRPr lang="en-US" sz="1800" b="1">
            <a:solidFill>
              <a:schemeClr val="bg1"/>
            </a:solidFill>
          </a:endParaRPr>
        </a:p>
      </dgm:t>
    </dgm:pt>
    <dgm:pt modelId="{A8B5DD37-B103-4DDA-A1F8-7CFF20A1F51F}" type="sibTrans" cxnId="{70709C98-DAA1-44B6-81C8-51A70F0277C9}">
      <dgm:prSet/>
      <dgm:spPr/>
      <dgm:t>
        <a:bodyPr/>
        <a:lstStyle/>
        <a:p>
          <a:endParaRPr lang="en-US" sz="1800" b="1">
            <a:solidFill>
              <a:schemeClr val="bg1"/>
            </a:solidFill>
          </a:endParaRPr>
        </a:p>
      </dgm:t>
    </dgm:pt>
    <dgm:pt modelId="{EC3AC1D9-4007-4D34-968A-544E7D1FF973}">
      <dgm:prSet phldrT="[Text]" custT="1"/>
      <dgm:spPr>
        <a:solidFill>
          <a:schemeClr val="accent6">
            <a:lumMod val="40000"/>
            <a:lumOff val="60000"/>
          </a:schemeClr>
        </a:solidFill>
      </dgm:spPr>
      <dgm:t>
        <a:bodyPr/>
        <a:lstStyle/>
        <a:p>
          <a:pPr algn="l"/>
          <a:r>
            <a:rPr lang="en-US" sz="900" b="1" dirty="0">
              <a:solidFill>
                <a:sysClr val="windowText" lastClr="000000"/>
              </a:solidFill>
            </a:rPr>
            <a:t>User Experience</a:t>
          </a:r>
        </a:p>
      </dgm:t>
    </dgm:pt>
    <dgm:pt modelId="{42D0D9B2-81AB-406D-8C2E-0DEDB7A7DFFA}" type="parTrans" cxnId="{8CB277F1-635D-4E3D-AB04-C7C7C89F3AD2}">
      <dgm:prSet/>
      <dgm:spPr/>
      <dgm:t>
        <a:bodyPr/>
        <a:lstStyle/>
        <a:p>
          <a:endParaRPr lang="en-US"/>
        </a:p>
      </dgm:t>
    </dgm:pt>
    <dgm:pt modelId="{A3110800-BCBA-4F0D-89DD-C3B3DC4750E0}" type="sibTrans" cxnId="{8CB277F1-635D-4E3D-AB04-C7C7C89F3AD2}">
      <dgm:prSet/>
      <dgm:spPr/>
      <dgm:t>
        <a:bodyPr/>
        <a:lstStyle/>
        <a:p>
          <a:endParaRPr lang="en-US"/>
        </a:p>
      </dgm:t>
    </dgm:pt>
    <dgm:pt modelId="{8747B22D-64B6-F640-8FD7-B8B943E9FA14}">
      <dgm:prSet phldrT="[Text]" custT="1"/>
      <dgm:spPr>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gm:spPr>
      <dgm:t>
        <a:bodyPr spcFirstLastPara="0" vert="horz" wrap="square" lIns="5715" tIns="5715" rIns="5715" bIns="5715" numCol="1" spcCol="1270" anchor="ctr" anchorCtr="0"/>
        <a:lstStyle/>
        <a:p>
          <a:pPr algn="l"/>
          <a:r>
            <a:rPr lang="en-US" sz="900" b="1" kern="1200" dirty="0">
              <a:solidFill>
                <a:sysClr val="windowText" lastClr="000000"/>
              </a:solidFill>
              <a:latin typeface="+mn-lt"/>
            </a:rPr>
            <a:t> </a:t>
          </a:r>
          <a:r>
            <a:rPr lang="en-US" sz="900" b="1" kern="1200" dirty="0">
              <a:solidFill>
                <a:sysClr val="windowText" lastClr="000000"/>
              </a:solidFill>
              <a:latin typeface="+mn-lt"/>
              <a:ea typeface="+mn-ea"/>
              <a:cs typeface="+mn-cs"/>
            </a:rPr>
            <a:t>Order</a:t>
          </a:r>
          <a:r>
            <a:rPr lang="en-US" sz="900" b="1" kern="1200" dirty="0">
              <a:solidFill>
                <a:sysClr val="windowText" lastClr="000000"/>
              </a:solidFill>
              <a:latin typeface="+mn-lt"/>
            </a:rPr>
            <a:t> </a:t>
          </a:r>
          <a:r>
            <a:rPr lang="en-US" sz="900" b="1" kern="1200" dirty="0">
              <a:solidFill>
                <a:sysClr val="windowText" lastClr="000000"/>
              </a:solidFill>
              <a:latin typeface="+mn-lt"/>
              <a:ea typeface="+mn-ea"/>
              <a:cs typeface="+mn-cs"/>
            </a:rPr>
            <a:t>Management</a:t>
          </a:r>
        </a:p>
      </dgm:t>
    </dgm:pt>
    <dgm:pt modelId="{D6A3055F-CCA7-1441-A731-2A7B81FF1D0B}" type="parTrans" cxnId="{176BC72A-D03D-1F4C-8223-16A5ABFEA0E4}">
      <dgm:prSet/>
      <dgm:spPr/>
      <dgm:t>
        <a:bodyPr/>
        <a:lstStyle/>
        <a:p>
          <a:endParaRPr lang="en-US"/>
        </a:p>
      </dgm:t>
    </dgm:pt>
    <dgm:pt modelId="{9E271572-DEB4-3243-9EBA-957BE4B41BFC}" type="sibTrans" cxnId="{176BC72A-D03D-1F4C-8223-16A5ABFEA0E4}">
      <dgm:prSet/>
      <dgm:spPr/>
      <dgm:t>
        <a:bodyPr/>
        <a:lstStyle/>
        <a:p>
          <a:endParaRPr lang="en-US"/>
        </a:p>
      </dgm:t>
    </dgm:pt>
    <dgm:pt modelId="{2E6FC90C-4762-C440-9FCB-8A346BB84AC0}">
      <dgm:prSet phldrT="[Text]" custT="1"/>
      <dgm:spPr>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gm:spPr>
      <dgm:t>
        <a:bodyPr spcFirstLastPara="0" vert="horz" wrap="square" lIns="5715" tIns="5715" rIns="5715" bIns="5715" numCol="1" spcCol="1270" anchor="ctr" anchorCtr="0"/>
        <a:lstStyle/>
        <a:p>
          <a:r>
            <a:rPr lang="en-US" sz="1400" kern="1200" dirty="0"/>
            <a:t> </a:t>
          </a:r>
          <a:r>
            <a:rPr lang="en-US" sz="900" b="1" kern="1200" dirty="0">
              <a:solidFill>
                <a:sysClr val="windowText" lastClr="000000"/>
              </a:solidFill>
              <a:latin typeface="Calibri" panose="020F0502020204030204"/>
              <a:ea typeface="+mn-ea"/>
              <a:cs typeface="+mn-cs"/>
            </a:rPr>
            <a:t>System, Interoperability and Analytics</a:t>
          </a:r>
        </a:p>
      </dgm:t>
    </dgm:pt>
    <dgm:pt modelId="{642B78EA-3EFA-F44C-8289-C7019B636096}" type="parTrans" cxnId="{FA23A67D-030A-9A48-84BC-0A7570A01CF6}">
      <dgm:prSet/>
      <dgm:spPr/>
      <dgm:t>
        <a:bodyPr/>
        <a:lstStyle/>
        <a:p>
          <a:endParaRPr lang="en-US"/>
        </a:p>
      </dgm:t>
    </dgm:pt>
    <dgm:pt modelId="{BE468902-8AF1-7B43-89D0-AD6270A4065C}" type="sibTrans" cxnId="{FA23A67D-030A-9A48-84BC-0A7570A01CF6}">
      <dgm:prSet/>
      <dgm:spPr/>
      <dgm:t>
        <a:bodyPr/>
        <a:lstStyle/>
        <a:p>
          <a:endParaRPr lang="en-US"/>
        </a:p>
      </dgm:t>
    </dgm:pt>
    <dgm:pt modelId="{E1914EF0-330B-8A49-B89A-EB99B9C74320}">
      <dgm:prSet phldrT="[Text]" custT="1"/>
      <dgm:spPr>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gm:spPr>
      <dgm:t>
        <a:bodyPr spcFirstLastPara="0" vert="horz" wrap="square" lIns="5715" tIns="5715" rIns="5715" bIns="5715" numCol="1" spcCol="1270" anchor="ctr" anchorCtr="0"/>
        <a:lstStyle/>
        <a:p>
          <a:pPr algn="l"/>
          <a:r>
            <a:rPr lang="en-US" sz="900" b="1" dirty="0">
              <a:solidFill>
                <a:sysClr val="windowText" lastClr="000000"/>
              </a:solidFill>
            </a:rPr>
            <a:t> </a:t>
          </a:r>
          <a:r>
            <a:rPr lang="en-US" sz="900" b="1" dirty="0">
              <a:solidFill>
                <a:sysClr val="windowText" lastClr="000000"/>
              </a:solidFill>
              <a:latin typeface="Calibri" panose="020F0502020204030204"/>
              <a:ea typeface="+mn-ea"/>
              <a:cs typeface="+mn-cs"/>
            </a:rPr>
            <a:t>Track &amp; Trace</a:t>
          </a:r>
        </a:p>
      </dgm:t>
    </dgm:pt>
    <dgm:pt modelId="{32615D43-1BEF-994F-A6F1-B958C4D1A7C6}" type="parTrans" cxnId="{B7DC4580-5EDA-DB47-8A03-C1CA2F82F63B}">
      <dgm:prSet/>
      <dgm:spPr/>
      <dgm:t>
        <a:bodyPr/>
        <a:lstStyle/>
        <a:p>
          <a:endParaRPr lang="en-US"/>
        </a:p>
      </dgm:t>
    </dgm:pt>
    <dgm:pt modelId="{CEEA0C89-DDD5-1545-8830-CAA98D895F98}" type="sibTrans" cxnId="{B7DC4580-5EDA-DB47-8A03-C1CA2F82F63B}">
      <dgm:prSet/>
      <dgm:spPr/>
      <dgm:t>
        <a:bodyPr/>
        <a:lstStyle/>
        <a:p>
          <a:endParaRPr lang="en-US"/>
        </a:p>
      </dgm:t>
    </dgm:pt>
    <dgm:pt modelId="{AF9362A6-E8CB-B74C-9CF2-B1DDB1D95D4E}">
      <dgm:prSet phldrT="[Text]" custT="1"/>
      <dgm:spPr>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gm:spPr>
      <dgm:t>
        <a:bodyPr spcFirstLastPara="0" vert="horz" wrap="square" lIns="5715" tIns="5715" rIns="5715" bIns="5715" numCol="1" spcCol="1270" anchor="ctr" anchorCtr="0"/>
        <a:lstStyle/>
        <a:p>
          <a:pPr algn="l"/>
          <a:r>
            <a:rPr lang="en-US" sz="900" b="1" dirty="0">
              <a:solidFill>
                <a:sysClr val="windowText" lastClr="000000"/>
              </a:solidFill>
            </a:rPr>
            <a:t> </a:t>
          </a:r>
          <a:r>
            <a:rPr lang="en-US" sz="900" b="1" dirty="0">
              <a:solidFill>
                <a:sysClr val="windowText" lastClr="000000"/>
              </a:solidFill>
              <a:latin typeface="Calibri" panose="020F0502020204030204"/>
              <a:ea typeface="+mn-ea"/>
              <a:cs typeface="+mn-cs"/>
            </a:rPr>
            <a:t>Transportation</a:t>
          </a:r>
          <a:r>
            <a:rPr lang="en-US" sz="900" b="1" dirty="0">
              <a:solidFill>
                <a:sysClr val="windowText" lastClr="000000"/>
              </a:solidFill>
            </a:rPr>
            <a:t> </a:t>
          </a:r>
          <a:r>
            <a:rPr lang="en-US" sz="900" b="1" dirty="0">
              <a:solidFill>
                <a:sysClr val="windowText" lastClr="000000"/>
              </a:solidFill>
              <a:latin typeface="Calibri" panose="020F0502020204030204"/>
              <a:ea typeface="+mn-ea"/>
              <a:cs typeface="+mn-cs"/>
            </a:rPr>
            <a:t>Management</a:t>
          </a:r>
        </a:p>
      </dgm:t>
    </dgm:pt>
    <dgm:pt modelId="{2BD11DD6-D5DC-6443-987B-90A882FA5F97}" type="parTrans" cxnId="{CE42EC44-9CE7-414D-AB30-1E17F431E3A7}">
      <dgm:prSet/>
      <dgm:spPr/>
      <dgm:t>
        <a:bodyPr/>
        <a:lstStyle/>
        <a:p>
          <a:endParaRPr lang="en-US"/>
        </a:p>
      </dgm:t>
    </dgm:pt>
    <dgm:pt modelId="{5567E11A-E72B-1D44-A9BD-25FDA6C541E1}" type="sibTrans" cxnId="{CE42EC44-9CE7-414D-AB30-1E17F431E3A7}">
      <dgm:prSet/>
      <dgm:spPr/>
      <dgm:t>
        <a:bodyPr/>
        <a:lstStyle/>
        <a:p>
          <a:endParaRPr lang="en-US"/>
        </a:p>
      </dgm:t>
    </dgm:pt>
    <dgm:pt modelId="{9551044B-42CE-4188-8662-FF3B8E9ACA2C}">
      <dgm:prSet phldrT="[Text]" custT="1"/>
      <dgm:spPr>
        <a:solidFill>
          <a:schemeClr val="accent6">
            <a:lumMod val="40000"/>
            <a:lumOff val="60000"/>
          </a:schemeClr>
        </a:solidFill>
      </dgm:spPr>
      <dgm:t>
        <a:bodyPr/>
        <a:lstStyle/>
        <a:p>
          <a:pPr algn="l"/>
          <a:r>
            <a:rPr lang="en-US" sz="900" b="1" dirty="0">
              <a:solidFill>
                <a:sysClr val="windowText" lastClr="000000"/>
              </a:solidFill>
            </a:rPr>
            <a:t>Security</a:t>
          </a:r>
        </a:p>
      </dgm:t>
    </dgm:pt>
    <dgm:pt modelId="{6347B811-DB5D-4E86-A6D7-B9581FDAC013}" type="parTrans" cxnId="{BC935AB0-8E08-4734-9D52-ED44E4FFE85F}">
      <dgm:prSet/>
      <dgm:spPr/>
      <dgm:t>
        <a:bodyPr/>
        <a:lstStyle/>
        <a:p>
          <a:endParaRPr lang="en-US"/>
        </a:p>
      </dgm:t>
    </dgm:pt>
    <dgm:pt modelId="{CBA4E9D3-51DC-461B-B97E-FB6F0C1D5223}" type="sibTrans" cxnId="{BC935AB0-8E08-4734-9D52-ED44E4FFE85F}">
      <dgm:prSet/>
      <dgm:spPr/>
      <dgm:t>
        <a:bodyPr/>
        <a:lstStyle/>
        <a:p>
          <a:endParaRPr lang="en-US"/>
        </a:p>
      </dgm:t>
    </dgm:pt>
    <dgm:pt modelId="{489294E7-8390-4AE8-BF37-3BD750BA64D8}" type="pres">
      <dgm:prSet presAssocID="{51103706-E5CA-456C-B5F4-5835AF512857}" presName="hierChild1" presStyleCnt="0">
        <dgm:presLayoutVars>
          <dgm:orgChart val="1"/>
          <dgm:chPref val="1"/>
          <dgm:dir/>
          <dgm:animOne val="branch"/>
          <dgm:animLvl val="lvl"/>
          <dgm:resizeHandles/>
        </dgm:presLayoutVars>
      </dgm:prSet>
      <dgm:spPr/>
    </dgm:pt>
    <dgm:pt modelId="{DD3A9516-7257-47CC-B1A7-B2483E273311}" type="pres">
      <dgm:prSet presAssocID="{A9D36324-9DDB-4471-9B5B-6302AE6F8C3F}" presName="hierRoot1" presStyleCnt="0">
        <dgm:presLayoutVars>
          <dgm:hierBranch val="init"/>
        </dgm:presLayoutVars>
      </dgm:prSet>
      <dgm:spPr/>
    </dgm:pt>
    <dgm:pt modelId="{678718BB-4805-4E49-B2E2-38F440D8EDCF}" type="pres">
      <dgm:prSet presAssocID="{A9D36324-9DDB-4471-9B5B-6302AE6F8C3F}" presName="rootComposite1" presStyleCnt="0"/>
      <dgm:spPr/>
    </dgm:pt>
    <dgm:pt modelId="{F705E6C1-E5DE-487A-967C-0BB1539DAA85}" type="pres">
      <dgm:prSet presAssocID="{A9D36324-9DDB-4471-9B5B-6302AE6F8C3F}" presName="rootText1" presStyleLbl="node0" presStyleIdx="0" presStyleCnt="1" custLinFactY="-37259" custLinFactNeighborX="-40742" custLinFactNeighborY="-100000">
        <dgm:presLayoutVars>
          <dgm:chPref val="3"/>
        </dgm:presLayoutVars>
      </dgm:prSet>
      <dgm:spPr/>
    </dgm:pt>
    <dgm:pt modelId="{D07C3DFA-18C1-47E7-BFA2-BDC66C589E18}" type="pres">
      <dgm:prSet presAssocID="{A9D36324-9DDB-4471-9B5B-6302AE6F8C3F}" presName="rootConnector1" presStyleLbl="node1" presStyleIdx="0" presStyleCnt="0"/>
      <dgm:spPr/>
    </dgm:pt>
    <dgm:pt modelId="{7B845A2E-6D23-4E13-B22B-B19D1BD434AE}" type="pres">
      <dgm:prSet presAssocID="{A9D36324-9DDB-4471-9B5B-6302AE6F8C3F}" presName="hierChild2" presStyleCnt="0"/>
      <dgm:spPr/>
    </dgm:pt>
    <dgm:pt modelId="{3976696A-7E3A-4575-A1C6-AA156B24B3A7}" type="pres">
      <dgm:prSet presAssocID="{5BB969F3-1AEE-4E1D-B7C8-B4029926B6D8}" presName="Name64" presStyleLbl="parChTrans1D2" presStyleIdx="0" presStyleCnt="3"/>
      <dgm:spPr/>
    </dgm:pt>
    <dgm:pt modelId="{93A18DF5-B120-4616-9236-F72B01F12730}" type="pres">
      <dgm:prSet presAssocID="{17431F41-81AA-49D4-800F-ED0EAFF7586A}" presName="hierRoot2" presStyleCnt="0">
        <dgm:presLayoutVars>
          <dgm:hierBranch val="init"/>
        </dgm:presLayoutVars>
      </dgm:prSet>
      <dgm:spPr/>
    </dgm:pt>
    <dgm:pt modelId="{1BBC1FCA-77DB-4BCE-BA07-7C477085C6B2}" type="pres">
      <dgm:prSet presAssocID="{17431F41-81AA-49D4-800F-ED0EAFF7586A}" presName="rootComposite" presStyleCnt="0"/>
      <dgm:spPr/>
    </dgm:pt>
    <dgm:pt modelId="{2D09B897-AB6A-404D-8F58-6912DF541521}" type="pres">
      <dgm:prSet presAssocID="{17431F41-81AA-49D4-800F-ED0EAFF7586A}" presName="rootText" presStyleLbl="node2" presStyleIdx="0" presStyleCnt="3" custScaleY="67798" custLinFactY="-102631" custLinFactNeighborX="-332" custLinFactNeighborY="-200000">
        <dgm:presLayoutVars>
          <dgm:chPref val="3"/>
        </dgm:presLayoutVars>
      </dgm:prSet>
      <dgm:spPr/>
    </dgm:pt>
    <dgm:pt modelId="{D933C6DD-09C6-4F50-A5D3-65EBFD8BAC8C}" type="pres">
      <dgm:prSet presAssocID="{17431F41-81AA-49D4-800F-ED0EAFF7586A}" presName="rootConnector" presStyleLbl="node2" presStyleIdx="0" presStyleCnt="3"/>
      <dgm:spPr/>
    </dgm:pt>
    <dgm:pt modelId="{CBB197D8-462D-4A9C-86D7-3FE11548C990}" type="pres">
      <dgm:prSet presAssocID="{17431F41-81AA-49D4-800F-ED0EAFF7586A}" presName="hierChild4" presStyleCnt="0"/>
      <dgm:spPr/>
    </dgm:pt>
    <dgm:pt modelId="{03BE7826-8CC8-4EC5-9C6B-D068E63E1F0A}" type="pres">
      <dgm:prSet presAssocID="{17431F41-81AA-49D4-800F-ED0EAFF7586A}" presName="hierChild5" presStyleCnt="0"/>
      <dgm:spPr/>
    </dgm:pt>
    <dgm:pt modelId="{56507AA3-4692-4E1F-84EA-83C96CD8AAF1}" type="pres">
      <dgm:prSet presAssocID="{69CBC693-6E43-48D7-BF5F-9F44D87933E0}" presName="Name64" presStyleLbl="parChTrans1D2" presStyleIdx="1" presStyleCnt="3"/>
      <dgm:spPr/>
    </dgm:pt>
    <dgm:pt modelId="{D84E98C3-7D9E-4186-B685-81A0CA42688A}" type="pres">
      <dgm:prSet presAssocID="{C86A27DF-30D0-47D6-B6AC-A5CADC23E75F}" presName="hierRoot2" presStyleCnt="0">
        <dgm:presLayoutVars>
          <dgm:hierBranch val="init"/>
        </dgm:presLayoutVars>
      </dgm:prSet>
      <dgm:spPr/>
    </dgm:pt>
    <dgm:pt modelId="{427F484F-691E-4EF0-AE5B-19F089987E51}" type="pres">
      <dgm:prSet presAssocID="{C86A27DF-30D0-47D6-B6AC-A5CADC23E75F}" presName="rootComposite" presStyleCnt="0"/>
      <dgm:spPr/>
    </dgm:pt>
    <dgm:pt modelId="{A1B2D5EA-9798-44A4-B76B-848792338DD1}" type="pres">
      <dgm:prSet presAssocID="{C86A27DF-30D0-47D6-B6AC-A5CADC23E75F}" presName="rootText" presStyleLbl="node2" presStyleIdx="1" presStyleCnt="3" custLinFactNeighborX="-281" custLinFactNeighborY="36887">
        <dgm:presLayoutVars>
          <dgm:chPref val="3"/>
        </dgm:presLayoutVars>
      </dgm:prSet>
      <dgm:spPr/>
    </dgm:pt>
    <dgm:pt modelId="{836F816E-65E8-4A11-A24D-D8E76E019453}" type="pres">
      <dgm:prSet presAssocID="{C86A27DF-30D0-47D6-B6AC-A5CADC23E75F}" presName="rootConnector" presStyleLbl="node2" presStyleIdx="1" presStyleCnt="3"/>
      <dgm:spPr/>
    </dgm:pt>
    <dgm:pt modelId="{C3D13BC6-AEB3-4D92-8D8B-FABA869C2472}" type="pres">
      <dgm:prSet presAssocID="{C86A27DF-30D0-47D6-B6AC-A5CADC23E75F}" presName="hierChild4" presStyleCnt="0"/>
      <dgm:spPr/>
    </dgm:pt>
    <dgm:pt modelId="{73706E4B-E2EC-4A6E-A763-755B27D9D5D4}" type="pres">
      <dgm:prSet presAssocID="{52D7CFAF-2CC8-469F-8B46-AD638B5E5E1F}" presName="Name64" presStyleLbl="parChTrans1D3" presStyleIdx="0" presStyleCnt="5"/>
      <dgm:spPr/>
    </dgm:pt>
    <dgm:pt modelId="{A719AA46-E003-4CD0-8EF7-131E344DE89A}" type="pres">
      <dgm:prSet presAssocID="{AE2C7389-7A98-4E41-9D91-8C81C4668128}" presName="hierRoot2" presStyleCnt="0">
        <dgm:presLayoutVars>
          <dgm:hierBranch val="init"/>
        </dgm:presLayoutVars>
      </dgm:prSet>
      <dgm:spPr/>
    </dgm:pt>
    <dgm:pt modelId="{9F6ADDBE-D638-41CC-A819-31A5C4C58431}" type="pres">
      <dgm:prSet presAssocID="{AE2C7389-7A98-4E41-9D91-8C81C4668128}" presName="rootComposite" presStyleCnt="0"/>
      <dgm:spPr/>
    </dgm:pt>
    <dgm:pt modelId="{4F66B946-58D2-4DC0-B114-12695A970104}" type="pres">
      <dgm:prSet presAssocID="{AE2C7389-7A98-4E41-9D91-8C81C4668128}" presName="rootText" presStyleLbl="node3" presStyleIdx="0" presStyleCnt="5" custLinFactY="63906" custLinFactNeighborX="-2954" custLinFactNeighborY="100000">
        <dgm:presLayoutVars>
          <dgm:chPref val="3"/>
        </dgm:presLayoutVars>
      </dgm:prSet>
      <dgm:spPr/>
    </dgm:pt>
    <dgm:pt modelId="{47F01895-6D57-43C8-93C0-9751A41BB646}" type="pres">
      <dgm:prSet presAssocID="{AE2C7389-7A98-4E41-9D91-8C81C4668128}" presName="rootConnector" presStyleLbl="node3" presStyleIdx="0" presStyleCnt="5"/>
      <dgm:spPr/>
    </dgm:pt>
    <dgm:pt modelId="{DFF83B7B-CEE3-4447-99F4-E2C1D1CD6D15}" type="pres">
      <dgm:prSet presAssocID="{AE2C7389-7A98-4E41-9D91-8C81C4668128}" presName="hierChild4" presStyleCnt="0"/>
      <dgm:spPr/>
    </dgm:pt>
    <dgm:pt modelId="{3DD17928-0521-4064-983D-01CAAD3781E6}" type="pres">
      <dgm:prSet presAssocID="{87D1A144-073C-47D1-AED6-08340223CAD3}" presName="Name64" presStyleLbl="parChTrans1D4" presStyleIdx="0" presStyleCnt="12"/>
      <dgm:spPr/>
    </dgm:pt>
    <dgm:pt modelId="{11C1B205-85B8-4E4E-AC21-1F12D1F9F69F}" type="pres">
      <dgm:prSet presAssocID="{2114767F-EF0A-4647-A807-B6559FBFA563}" presName="hierRoot2" presStyleCnt="0">
        <dgm:presLayoutVars>
          <dgm:hierBranch val="init"/>
        </dgm:presLayoutVars>
      </dgm:prSet>
      <dgm:spPr/>
    </dgm:pt>
    <dgm:pt modelId="{19D947EA-F42A-4BD5-952B-BCC870A8E404}" type="pres">
      <dgm:prSet presAssocID="{2114767F-EF0A-4647-A807-B6559FBFA563}" presName="rootComposite" presStyleCnt="0"/>
      <dgm:spPr/>
    </dgm:pt>
    <dgm:pt modelId="{DB4B40BC-CFD8-4318-9510-433C6B6D55CF}" type="pres">
      <dgm:prSet presAssocID="{2114767F-EF0A-4647-A807-B6559FBFA563}" presName="rootText" presStyleLbl="node4" presStyleIdx="0" presStyleCnt="12" custScaleX="147322" custLinFactY="69703" custLinFactNeighborX="-3291" custLinFactNeighborY="100000">
        <dgm:presLayoutVars>
          <dgm:chPref val="3"/>
        </dgm:presLayoutVars>
      </dgm:prSet>
      <dgm:spPr/>
    </dgm:pt>
    <dgm:pt modelId="{C2336B2B-89E0-47B5-B4B7-39460E8D6505}" type="pres">
      <dgm:prSet presAssocID="{2114767F-EF0A-4647-A807-B6559FBFA563}" presName="rootConnector" presStyleLbl="node4" presStyleIdx="0" presStyleCnt="12"/>
      <dgm:spPr/>
    </dgm:pt>
    <dgm:pt modelId="{BA477237-75CB-4F9D-9C15-DE6BFDDC22E8}" type="pres">
      <dgm:prSet presAssocID="{2114767F-EF0A-4647-A807-B6559FBFA563}" presName="hierChild4" presStyleCnt="0"/>
      <dgm:spPr/>
    </dgm:pt>
    <dgm:pt modelId="{3EE2648A-AC2E-4D1E-B64A-BE7499DA3C7E}" type="pres">
      <dgm:prSet presAssocID="{2114767F-EF0A-4647-A807-B6559FBFA563}" presName="hierChild5" presStyleCnt="0"/>
      <dgm:spPr/>
    </dgm:pt>
    <dgm:pt modelId="{74B5B129-798A-45B7-A7BA-3EA5D6D1AF45}" type="pres">
      <dgm:prSet presAssocID="{AE2C7389-7A98-4E41-9D91-8C81C4668128}" presName="hierChild5" presStyleCnt="0"/>
      <dgm:spPr/>
    </dgm:pt>
    <dgm:pt modelId="{400B27C4-C05F-4488-9FE7-D6FCE2BA2FC1}" type="pres">
      <dgm:prSet presAssocID="{DB234D7E-AA6F-4306-87CB-6A30749041F1}" presName="Name64" presStyleLbl="parChTrans1D3" presStyleIdx="1" presStyleCnt="5"/>
      <dgm:spPr/>
    </dgm:pt>
    <dgm:pt modelId="{E10FDF64-D444-4513-9E28-1324191C46B2}" type="pres">
      <dgm:prSet presAssocID="{50722116-4BBE-4DCB-AF91-EDA5A1793790}" presName="hierRoot2" presStyleCnt="0">
        <dgm:presLayoutVars>
          <dgm:hierBranch val="init"/>
        </dgm:presLayoutVars>
      </dgm:prSet>
      <dgm:spPr/>
    </dgm:pt>
    <dgm:pt modelId="{BB2D4608-E9C1-44B1-A6B4-744436F6D320}" type="pres">
      <dgm:prSet presAssocID="{50722116-4BBE-4DCB-AF91-EDA5A1793790}" presName="rootComposite" presStyleCnt="0"/>
      <dgm:spPr/>
    </dgm:pt>
    <dgm:pt modelId="{949372AC-39E2-4AE5-9AED-6B113BEF35AF}" type="pres">
      <dgm:prSet presAssocID="{50722116-4BBE-4DCB-AF91-EDA5A1793790}" presName="rootText" presStyleLbl="node3" presStyleIdx="1" presStyleCnt="5" custLinFactNeighborX="-2619" custLinFactNeighborY="-77241">
        <dgm:presLayoutVars>
          <dgm:chPref val="3"/>
        </dgm:presLayoutVars>
      </dgm:prSet>
      <dgm:spPr/>
    </dgm:pt>
    <dgm:pt modelId="{692B7548-D442-4CC3-A5D4-B35578249229}" type="pres">
      <dgm:prSet presAssocID="{50722116-4BBE-4DCB-AF91-EDA5A1793790}" presName="rootConnector" presStyleLbl="node3" presStyleIdx="1" presStyleCnt="5"/>
      <dgm:spPr/>
    </dgm:pt>
    <dgm:pt modelId="{4363EA2F-CB49-4DF8-8D6B-DA8A88D0D5D7}" type="pres">
      <dgm:prSet presAssocID="{50722116-4BBE-4DCB-AF91-EDA5A1793790}" presName="hierChild4" presStyleCnt="0"/>
      <dgm:spPr/>
    </dgm:pt>
    <dgm:pt modelId="{D15E3601-EA93-4552-9079-CEFC836176A7}" type="pres">
      <dgm:prSet presAssocID="{7E8CA68B-184C-4D46-A5E6-2D0F49409FC9}" presName="Name64" presStyleLbl="parChTrans1D4" presStyleIdx="1" presStyleCnt="12"/>
      <dgm:spPr/>
    </dgm:pt>
    <dgm:pt modelId="{0BF2D0D8-A2A8-4947-B5C5-C3DF98AE8F3C}" type="pres">
      <dgm:prSet presAssocID="{DACFD472-7487-4696-A410-49DE12DB4A8E}" presName="hierRoot2" presStyleCnt="0">
        <dgm:presLayoutVars>
          <dgm:hierBranch val="init"/>
        </dgm:presLayoutVars>
      </dgm:prSet>
      <dgm:spPr/>
    </dgm:pt>
    <dgm:pt modelId="{A4C57F70-B391-48F9-9BF9-E5B4E1CB8345}" type="pres">
      <dgm:prSet presAssocID="{DACFD472-7487-4696-A410-49DE12DB4A8E}" presName="rootComposite" presStyleCnt="0"/>
      <dgm:spPr/>
    </dgm:pt>
    <dgm:pt modelId="{985ABC27-6116-4A73-94D7-F3B517A66F6A}" type="pres">
      <dgm:prSet presAssocID="{DACFD472-7487-4696-A410-49DE12DB4A8E}" presName="rootText" presStyleLbl="node4" presStyleIdx="1" presStyleCnt="12" custScaleX="145599" custLinFactNeighborX="-2396" custLinFactNeighborY="-85001">
        <dgm:presLayoutVars>
          <dgm:chPref val="3"/>
        </dgm:presLayoutVars>
      </dgm:prSet>
      <dgm:spPr/>
    </dgm:pt>
    <dgm:pt modelId="{2B38330B-86F0-49A5-9A26-53F177D1724F}" type="pres">
      <dgm:prSet presAssocID="{DACFD472-7487-4696-A410-49DE12DB4A8E}" presName="rootConnector" presStyleLbl="node4" presStyleIdx="1" presStyleCnt="12"/>
      <dgm:spPr/>
    </dgm:pt>
    <dgm:pt modelId="{96967A77-4D4C-46D2-A6FB-4BE838540446}" type="pres">
      <dgm:prSet presAssocID="{DACFD472-7487-4696-A410-49DE12DB4A8E}" presName="hierChild4" presStyleCnt="0"/>
      <dgm:spPr/>
    </dgm:pt>
    <dgm:pt modelId="{ADA2FCE3-C0C9-4E39-9623-835E7F165F25}" type="pres">
      <dgm:prSet presAssocID="{DACFD472-7487-4696-A410-49DE12DB4A8E}" presName="hierChild5" presStyleCnt="0"/>
      <dgm:spPr/>
    </dgm:pt>
    <dgm:pt modelId="{74749792-5742-402E-B4DA-EC3AA1789A2D}" type="pres">
      <dgm:prSet presAssocID="{50722116-4BBE-4DCB-AF91-EDA5A1793790}" presName="hierChild5" presStyleCnt="0"/>
      <dgm:spPr/>
    </dgm:pt>
    <dgm:pt modelId="{1FB3CEA2-E707-44F8-B276-FD3153CC0D26}" type="pres">
      <dgm:prSet presAssocID="{C86A27DF-30D0-47D6-B6AC-A5CADC23E75F}" presName="hierChild5" presStyleCnt="0"/>
      <dgm:spPr/>
    </dgm:pt>
    <dgm:pt modelId="{470F0E0F-DDA7-4AAC-A402-917E7F07E2DF}" type="pres">
      <dgm:prSet presAssocID="{51C70EF2-E991-454B-BEAD-A779D18BA988}" presName="Name64" presStyleLbl="parChTrans1D2" presStyleIdx="2" presStyleCnt="3"/>
      <dgm:spPr/>
    </dgm:pt>
    <dgm:pt modelId="{4BEDB79C-9996-44BD-A167-218D011BEF5E}" type="pres">
      <dgm:prSet presAssocID="{30FD2939-FB94-4212-B628-38F621D55EA8}" presName="hierRoot2" presStyleCnt="0">
        <dgm:presLayoutVars>
          <dgm:hierBranch val="init"/>
        </dgm:presLayoutVars>
      </dgm:prSet>
      <dgm:spPr/>
    </dgm:pt>
    <dgm:pt modelId="{AE4F2C86-7171-456E-B36E-B39D27A4FF52}" type="pres">
      <dgm:prSet presAssocID="{30FD2939-FB94-4212-B628-38F621D55EA8}" presName="rootComposite" presStyleCnt="0"/>
      <dgm:spPr/>
    </dgm:pt>
    <dgm:pt modelId="{6546AC73-C1EA-47D7-BA8F-B0B00FED2C65}" type="pres">
      <dgm:prSet presAssocID="{30FD2939-FB94-4212-B628-38F621D55EA8}" presName="rootText" presStyleLbl="node2" presStyleIdx="2" presStyleCnt="3" custLinFactNeighborX="-804" custLinFactNeighborY="-46599">
        <dgm:presLayoutVars>
          <dgm:chPref val="3"/>
        </dgm:presLayoutVars>
      </dgm:prSet>
      <dgm:spPr/>
    </dgm:pt>
    <dgm:pt modelId="{27C6CE63-C4DF-4EC6-BF59-7A491141B6FD}" type="pres">
      <dgm:prSet presAssocID="{30FD2939-FB94-4212-B628-38F621D55EA8}" presName="rootConnector" presStyleLbl="node2" presStyleIdx="2" presStyleCnt="3"/>
      <dgm:spPr/>
    </dgm:pt>
    <dgm:pt modelId="{74B9B680-237A-4519-8A07-018CC8501332}" type="pres">
      <dgm:prSet presAssocID="{30FD2939-FB94-4212-B628-38F621D55EA8}" presName="hierChild4" presStyleCnt="0"/>
      <dgm:spPr/>
    </dgm:pt>
    <dgm:pt modelId="{1AE31C52-2579-44B5-9BC0-1B19520B0C70}" type="pres">
      <dgm:prSet presAssocID="{853CFF36-4F0F-4972-8AE6-688C229265B6}" presName="Name64" presStyleLbl="parChTrans1D3" presStyleIdx="2" presStyleCnt="5"/>
      <dgm:spPr/>
    </dgm:pt>
    <dgm:pt modelId="{5065A4D5-6FEB-40DD-809B-D363DBFF3533}" type="pres">
      <dgm:prSet presAssocID="{B2C0F58D-AA07-4D24-A3B1-A74D29ED85B2}" presName="hierRoot2" presStyleCnt="0">
        <dgm:presLayoutVars>
          <dgm:hierBranch val="init"/>
        </dgm:presLayoutVars>
      </dgm:prSet>
      <dgm:spPr/>
    </dgm:pt>
    <dgm:pt modelId="{BAEDA2F8-C444-41EF-B954-99FEF18AAB10}" type="pres">
      <dgm:prSet presAssocID="{B2C0F58D-AA07-4D24-A3B1-A74D29ED85B2}" presName="rootComposite" presStyleCnt="0"/>
      <dgm:spPr/>
    </dgm:pt>
    <dgm:pt modelId="{3C9071FE-B591-4802-988F-5F91AB05AFB8}" type="pres">
      <dgm:prSet presAssocID="{B2C0F58D-AA07-4D24-A3B1-A74D29ED85B2}" presName="rootText" presStyleLbl="node3" presStyleIdx="2" presStyleCnt="5" custScaleX="126736" custLinFactNeighborX="-2549" custLinFactNeighborY="-24095">
        <dgm:presLayoutVars>
          <dgm:chPref val="3"/>
        </dgm:presLayoutVars>
      </dgm:prSet>
      <dgm:spPr/>
    </dgm:pt>
    <dgm:pt modelId="{4468E45A-9FEC-4343-B222-1954A592D6E4}" type="pres">
      <dgm:prSet presAssocID="{B2C0F58D-AA07-4D24-A3B1-A74D29ED85B2}" presName="rootConnector" presStyleLbl="node3" presStyleIdx="2" presStyleCnt="5"/>
      <dgm:spPr/>
    </dgm:pt>
    <dgm:pt modelId="{1EC945A8-650A-4571-A965-DE0E603D016A}" type="pres">
      <dgm:prSet presAssocID="{B2C0F58D-AA07-4D24-A3B1-A74D29ED85B2}" presName="hierChild4" presStyleCnt="0"/>
      <dgm:spPr/>
    </dgm:pt>
    <dgm:pt modelId="{D5FCD1EA-7011-463E-8D08-1121784227E1}" type="pres">
      <dgm:prSet presAssocID="{C1973F1F-C9CA-46F2-B445-0A5A1A5D5417}" presName="Name64" presStyleLbl="parChTrans1D4" presStyleIdx="2" presStyleCnt="12"/>
      <dgm:spPr/>
    </dgm:pt>
    <dgm:pt modelId="{9E30E89F-AF4F-44EE-8B31-C95628BC7AE3}" type="pres">
      <dgm:prSet presAssocID="{B07014F0-89CA-498F-976A-ABD35E554C5F}" presName="hierRoot2" presStyleCnt="0">
        <dgm:presLayoutVars>
          <dgm:hierBranch val="init"/>
        </dgm:presLayoutVars>
      </dgm:prSet>
      <dgm:spPr/>
    </dgm:pt>
    <dgm:pt modelId="{F5B85168-75B2-464A-A03E-B5984E12C6CE}" type="pres">
      <dgm:prSet presAssocID="{B07014F0-89CA-498F-976A-ABD35E554C5F}" presName="rootComposite" presStyleCnt="0"/>
      <dgm:spPr/>
    </dgm:pt>
    <dgm:pt modelId="{81FF2F64-2783-40F6-B6B8-5E87DB0F1411}" type="pres">
      <dgm:prSet presAssocID="{B07014F0-89CA-498F-976A-ABD35E554C5F}" presName="rootText" presStyleLbl="node4" presStyleIdx="2" presStyleCnt="12" custScaleY="67058" custLinFactNeighborX="-2549" custLinFactNeighborY="40615">
        <dgm:presLayoutVars>
          <dgm:chPref val="3"/>
        </dgm:presLayoutVars>
      </dgm:prSet>
      <dgm:spPr/>
    </dgm:pt>
    <dgm:pt modelId="{69E8744E-FF71-4DEB-AC71-1CD641F73768}" type="pres">
      <dgm:prSet presAssocID="{B07014F0-89CA-498F-976A-ABD35E554C5F}" presName="rootConnector" presStyleLbl="node4" presStyleIdx="2" presStyleCnt="12"/>
      <dgm:spPr/>
    </dgm:pt>
    <dgm:pt modelId="{F8987E23-EB9E-4737-8164-9FB498812634}" type="pres">
      <dgm:prSet presAssocID="{B07014F0-89CA-498F-976A-ABD35E554C5F}" presName="hierChild4" presStyleCnt="0"/>
      <dgm:spPr/>
    </dgm:pt>
    <dgm:pt modelId="{321F529F-0ECA-4FE3-A273-0D50EB27CDE7}" type="pres">
      <dgm:prSet presAssocID="{B07014F0-89CA-498F-976A-ABD35E554C5F}" presName="hierChild5" presStyleCnt="0"/>
      <dgm:spPr/>
    </dgm:pt>
    <dgm:pt modelId="{A363E62F-4363-48F4-83B6-1466A4C959B2}" type="pres">
      <dgm:prSet presAssocID="{55756E7F-6E74-474B-8926-62A27B5F61CC}" presName="Name64" presStyleLbl="parChTrans1D4" presStyleIdx="3" presStyleCnt="12"/>
      <dgm:spPr/>
    </dgm:pt>
    <dgm:pt modelId="{339B4654-DE62-4E56-ABE5-0EE15D0D658E}" type="pres">
      <dgm:prSet presAssocID="{0E04299E-1C9B-44CF-A596-98E0836DAAEA}" presName="hierRoot2" presStyleCnt="0">
        <dgm:presLayoutVars>
          <dgm:hierBranch val="init"/>
        </dgm:presLayoutVars>
      </dgm:prSet>
      <dgm:spPr/>
    </dgm:pt>
    <dgm:pt modelId="{FC4DF474-C10E-4F05-958B-1245E4305EC7}" type="pres">
      <dgm:prSet presAssocID="{0E04299E-1C9B-44CF-A596-98E0836DAAEA}" presName="rootComposite" presStyleCnt="0"/>
      <dgm:spPr/>
    </dgm:pt>
    <dgm:pt modelId="{4A379732-6D42-446E-8F8D-39137F0E1E80}" type="pres">
      <dgm:prSet presAssocID="{0E04299E-1C9B-44CF-A596-98E0836DAAEA}" presName="rootText" presStyleLbl="node4" presStyleIdx="3" presStyleCnt="12" custScaleY="67058" custLinFactNeighborX="-2549" custLinFactNeighborY="5350">
        <dgm:presLayoutVars>
          <dgm:chPref val="3"/>
        </dgm:presLayoutVars>
      </dgm:prSet>
      <dgm:spPr/>
    </dgm:pt>
    <dgm:pt modelId="{3B19102E-4083-4481-911D-9214E5278ED9}" type="pres">
      <dgm:prSet presAssocID="{0E04299E-1C9B-44CF-A596-98E0836DAAEA}" presName="rootConnector" presStyleLbl="node4" presStyleIdx="3" presStyleCnt="12"/>
      <dgm:spPr/>
    </dgm:pt>
    <dgm:pt modelId="{9E70E266-205F-4FA0-BDF2-0FC6FBD5061F}" type="pres">
      <dgm:prSet presAssocID="{0E04299E-1C9B-44CF-A596-98E0836DAAEA}" presName="hierChild4" presStyleCnt="0"/>
      <dgm:spPr/>
    </dgm:pt>
    <dgm:pt modelId="{6B7AD68C-F1DF-40DF-ACDE-3F71F95A37ED}" type="pres">
      <dgm:prSet presAssocID="{0E04299E-1C9B-44CF-A596-98E0836DAAEA}" presName="hierChild5" presStyleCnt="0"/>
      <dgm:spPr/>
    </dgm:pt>
    <dgm:pt modelId="{B34A33AD-EE2F-4A53-8D76-FE1C7DB062B0}" type="pres">
      <dgm:prSet presAssocID="{42D0D9B2-81AB-406D-8C2E-0DEDB7A7DFFA}" presName="Name64" presStyleLbl="parChTrans1D4" presStyleIdx="4" presStyleCnt="12"/>
      <dgm:spPr/>
    </dgm:pt>
    <dgm:pt modelId="{0C0F4CE5-7887-441A-867A-4231FDB2E887}" type="pres">
      <dgm:prSet presAssocID="{EC3AC1D9-4007-4D34-968A-544E7D1FF973}" presName="hierRoot2" presStyleCnt="0">
        <dgm:presLayoutVars>
          <dgm:hierBranch val="init"/>
        </dgm:presLayoutVars>
      </dgm:prSet>
      <dgm:spPr/>
    </dgm:pt>
    <dgm:pt modelId="{7B9BE58A-AE1C-48AF-94BF-65FB56295426}" type="pres">
      <dgm:prSet presAssocID="{EC3AC1D9-4007-4D34-968A-544E7D1FF973}" presName="rootComposite" presStyleCnt="0"/>
      <dgm:spPr/>
    </dgm:pt>
    <dgm:pt modelId="{92E97980-7519-4B6E-AE69-D7926EB27E36}" type="pres">
      <dgm:prSet presAssocID="{EC3AC1D9-4007-4D34-968A-544E7D1FF973}" presName="rootText" presStyleLbl="node4" presStyleIdx="4" presStyleCnt="12" custScaleY="67058" custLinFactNeighborX="-2236" custLinFactNeighborY="-28892">
        <dgm:presLayoutVars>
          <dgm:chPref val="3"/>
        </dgm:presLayoutVars>
      </dgm:prSet>
      <dgm:spPr/>
    </dgm:pt>
    <dgm:pt modelId="{1C5E4D60-CC19-4393-9DAA-81B0DBC80395}" type="pres">
      <dgm:prSet presAssocID="{EC3AC1D9-4007-4D34-968A-544E7D1FF973}" presName="rootConnector" presStyleLbl="node4" presStyleIdx="4" presStyleCnt="12"/>
      <dgm:spPr/>
    </dgm:pt>
    <dgm:pt modelId="{33CB3704-A71A-443B-8262-35B2B0B5BAA4}" type="pres">
      <dgm:prSet presAssocID="{EC3AC1D9-4007-4D34-968A-544E7D1FF973}" presName="hierChild4" presStyleCnt="0"/>
      <dgm:spPr/>
    </dgm:pt>
    <dgm:pt modelId="{B44B6B5B-74DC-40E6-B9F7-103DD9A1B5B4}" type="pres">
      <dgm:prSet presAssocID="{EC3AC1D9-4007-4D34-968A-544E7D1FF973}" presName="hierChild5" presStyleCnt="0"/>
      <dgm:spPr/>
    </dgm:pt>
    <dgm:pt modelId="{3F7B6E96-B140-4084-906D-940AF2E2720A}" type="pres">
      <dgm:prSet presAssocID="{6347B811-DB5D-4E86-A6D7-B9581FDAC013}" presName="Name64" presStyleLbl="parChTrans1D4" presStyleIdx="5" presStyleCnt="12"/>
      <dgm:spPr/>
    </dgm:pt>
    <dgm:pt modelId="{93ABB424-DB6B-4411-8966-EB5663A75347}" type="pres">
      <dgm:prSet presAssocID="{9551044B-42CE-4188-8662-FF3B8E9ACA2C}" presName="hierRoot2" presStyleCnt="0">
        <dgm:presLayoutVars>
          <dgm:hierBranch val="init"/>
        </dgm:presLayoutVars>
      </dgm:prSet>
      <dgm:spPr/>
    </dgm:pt>
    <dgm:pt modelId="{A97AFD26-3EE9-4565-AAA3-4B6996290330}" type="pres">
      <dgm:prSet presAssocID="{9551044B-42CE-4188-8662-FF3B8E9ACA2C}" presName="rootComposite" presStyleCnt="0"/>
      <dgm:spPr/>
    </dgm:pt>
    <dgm:pt modelId="{CF45F42E-C7EF-446C-ADA1-46032E0DD01E}" type="pres">
      <dgm:prSet presAssocID="{9551044B-42CE-4188-8662-FF3B8E9ACA2C}" presName="rootText" presStyleLbl="node4" presStyleIdx="5" presStyleCnt="12" custScaleY="60767" custLinFactNeighborX="-2640" custLinFactNeighborY="-61072">
        <dgm:presLayoutVars>
          <dgm:chPref val="3"/>
        </dgm:presLayoutVars>
      </dgm:prSet>
      <dgm:spPr/>
    </dgm:pt>
    <dgm:pt modelId="{1DB1BE71-8562-4196-B53B-AED148289FF4}" type="pres">
      <dgm:prSet presAssocID="{9551044B-42CE-4188-8662-FF3B8E9ACA2C}" presName="rootConnector" presStyleLbl="node4" presStyleIdx="5" presStyleCnt="12"/>
      <dgm:spPr/>
    </dgm:pt>
    <dgm:pt modelId="{D1B6324F-1F8A-4B07-8EFD-44421172E1FE}" type="pres">
      <dgm:prSet presAssocID="{9551044B-42CE-4188-8662-FF3B8E9ACA2C}" presName="hierChild4" presStyleCnt="0"/>
      <dgm:spPr/>
    </dgm:pt>
    <dgm:pt modelId="{5C21F304-B1AF-4904-A680-2FC3457828BE}" type="pres">
      <dgm:prSet presAssocID="{9551044B-42CE-4188-8662-FF3B8E9ACA2C}" presName="hierChild5" presStyleCnt="0"/>
      <dgm:spPr/>
    </dgm:pt>
    <dgm:pt modelId="{13E7632D-CD98-4BE1-BF3C-17E4BC406E03}" type="pres">
      <dgm:prSet presAssocID="{B2C0F58D-AA07-4D24-A3B1-A74D29ED85B2}" presName="hierChild5" presStyleCnt="0"/>
      <dgm:spPr/>
    </dgm:pt>
    <dgm:pt modelId="{2EE33F4A-5B42-4913-A78F-7BC7B20E168D}" type="pres">
      <dgm:prSet presAssocID="{7F0561E8-A7F8-4927-A072-EA49E540F7FB}" presName="Name64" presStyleLbl="parChTrans1D3" presStyleIdx="3" presStyleCnt="5"/>
      <dgm:spPr/>
    </dgm:pt>
    <dgm:pt modelId="{4B10D2BB-21D7-4379-B9C6-6ECF7025B98F}" type="pres">
      <dgm:prSet presAssocID="{76C74F39-DFAC-4650-A87E-30D9EB440004}" presName="hierRoot2" presStyleCnt="0">
        <dgm:presLayoutVars>
          <dgm:hierBranch val="init"/>
        </dgm:presLayoutVars>
      </dgm:prSet>
      <dgm:spPr/>
    </dgm:pt>
    <dgm:pt modelId="{8E61A94F-1825-44C7-BAEC-99FACAB9F5EB}" type="pres">
      <dgm:prSet presAssocID="{76C74F39-DFAC-4650-A87E-30D9EB440004}" presName="rootComposite" presStyleCnt="0"/>
      <dgm:spPr/>
    </dgm:pt>
    <dgm:pt modelId="{295ADE35-8476-49D3-B0D3-53D672E3D657}" type="pres">
      <dgm:prSet presAssocID="{76C74F39-DFAC-4650-A87E-30D9EB440004}" presName="rootText" presStyleLbl="node3" presStyleIdx="3" presStyleCnt="5" custScaleX="126736" custLinFactNeighborX="-2600" custLinFactNeighborY="-80244">
        <dgm:presLayoutVars>
          <dgm:chPref val="3"/>
        </dgm:presLayoutVars>
      </dgm:prSet>
      <dgm:spPr/>
    </dgm:pt>
    <dgm:pt modelId="{E1F21AF3-4BB5-48CD-A14E-A800F0812D24}" type="pres">
      <dgm:prSet presAssocID="{76C74F39-DFAC-4650-A87E-30D9EB440004}" presName="rootConnector" presStyleLbl="node3" presStyleIdx="3" presStyleCnt="5"/>
      <dgm:spPr/>
    </dgm:pt>
    <dgm:pt modelId="{4F8D0A2C-1C5F-4F33-A431-52F4F51203C5}" type="pres">
      <dgm:prSet presAssocID="{76C74F39-DFAC-4650-A87E-30D9EB440004}" presName="hierChild4" presStyleCnt="0"/>
      <dgm:spPr/>
    </dgm:pt>
    <dgm:pt modelId="{53D2BB8A-CACA-4E44-8424-DA9973B0D821}" type="pres">
      <dgm:prSet presAssocID="{D527D287-86FF-419F-87AD-22EF8849697F}" presName="Name64" presStyleLbl="parChTrans1D4" presStyleIdx="6" presStyleCnt="12"/>
      <dgm:spPr/>
    </dgm:pt>
    <dgm:pt modelId="{41C04D40-9AB1-4DCF-ADD9-CF77C177205D}" type="pres">
      <dgm:prSet presAssocID="{BDBE85B1-57B0-4470-994A-C563D7D9A39E}" presName="hierRoot2" presStyleCnt="0">
        <dgm:presLayoutVars>
          <dgm:hierBranch val="init"/>
        </dgm:presLayoutVars>
      </dgm:prSet>
      <dgm:spPr/>
    </dgm:pt>
    <dgm:pt modelId="{9D0CCB74-7ED3-4850-8D63-DF820A5B024C}" type="pres">
      <dgm:prSet presAssocID="{BDBE85B1-57B0-4470-994A-C563D7D9A39E}" presName="rootComposite" presStyleCnt="0"/>
      <dgm:spPr/>
    </dgm:pt>
    <dgm:pt modelId="{6D1EEDEE-5D02-4E0B-9776-8C4B73247BA6}" type="pres">
      <dgm:prSet presAssocID="{BDBE85B1-57B0-4470-994A-C563D7D9A39E}" presName="rootText" presStyleLbl="node4" presStyleIdx="6" presStyleCnt="12" custScaleY="66085" custLinFactNeighborX="-3566" custLinFactNeighborY="-81828">
        <dgm:presLayoutVars>
          <dgm:chPref val="3"/>
        </dgm:presLayoutVars>
      </dgm:prSet>
      <dgm:spPr/>
    </dgm:pt>
    <dgm:pt modelId="{9F0D735D-C898-4C63-AE84-6DA4AEF3AEFA}" type="pres">
      <dgm:prSet presAssocID="{BDBE85B1-57B0-4470-994A-C563D7D9A39E}" presName="rootConnector" presStyleLbl="node4" presStyleIdx="6" presStyleCnt="12"/>
      <dgm:spPr/>
    </dgm:pt>
    <dgm:pt modelId="{3C88508B-8551-4338-A926-A0AEC75F2AF3}" type="pres">
      <dgm:prSet presAssocID="{BDBE85B1-57B0-4470-994A-C563D7D9A39E}" presName="hierChild4" presStyleCnt="0"/>
      <dgm:spPr/>
    </dgm:pt>
    <dgm:pt modelId="{950A5ED5-4A6E-4C57-87ED-3DCD7C439540}" type="pres">
      <dgm:prSet presAssocID="{BDBE85B1-57B0-4470-994A-C563D7D9A39E}" presName="hierChild5" presStyleCnt="0"/>
      <dgm:spPr/>
    </dgm:pt>
    <dgm:pt modelId="{9D556E94-5A83-4761-9E8F-610D62FA7109}" type="pres">
      <dgm:prSet presAssocID="{76C74F39-DFAC-4650-A87E-30D9EB440004}" presName="hierChild5" presStyleCnt="0"/>
      <dgm:spPr/>
    </dgm:pt>
    <dgm:pt modelId="{977B56F6-1042-463E-A7FA-775CD9674DA0}" type="pres">
      <dgm:prSet presAssocID="{139F3A2A-911C-4793-B130-32EA676016AB}" presName="Name64" presStyleLbl="parChTrans1D3" presStyleIdx="4" presStyleCnt="5"/>
      <dgm:spPr/>
    </dgm:pt>
    <dgm:pt modelId="{148C6664-48FC-4DD2-9F85-B4A0F2856459}" type="pres">
      <dgm:prSet presAssocID="{78FEBEC3-CA2A-4B8B-A76E-2CD9FF5D5A33}" presName="hierRoot2" presStyleCnt="0">
        <dgm:presLayoutVars>
          <dgm:hierBranch val="init"/>
        </dgm:presLayoutVars>
      </dgm:prSet>
      <dgm:spPr/>
    </dgm:pt>
    <dgm:pt modelId="{C47121B4-2826-4872-ACDD-B5AC69C9D1F1}" type="pres">
      <dgm:prSet presAssocID="{78FEBEC3-CA2A-4B8B-A76E-2CD9FF5D5A33}" presName="rootComposite" presStyleCnt="0"/>
      <dgm:spPr/>
    </dgm:pt>
    <dgm:pt modelId="{B7F2277A-ACE0-4FDB-A381-CB7B08913D9E}" type="pres">
      <dgm:prSet presAssocID="{78FEBEC3-CA2A-4B8B-A76E-2CD9FF5D5A33}" presName="rootText" presStyleLbl="node3" presStyleIdx="4" presStyleCnt="5" custScaleX="126736" custLinFactY="-31405" custLinFactNeighborX="-2266" custLinFactNeighborY="-100000">
        <dgm:presLayoutVars>
          <dgm:chPref val="3"/>
        </dgm:presLayoutVars>
      </dgm:prSet>
      <dgm:spPr/>
    </dgm:pt>
    <dgm:pt modelId="{DB0FB4D1-2C28-4762-A165-8006EA1830FB}" type="pres">
      <dgm:prSet presAssocID="{78FEBEC3-CA2A-4B8B-A76E-2CD9FF5D5A33}" presName="rootConnector" presStyleLbl="node3" presStyleIdx="4" presStyleCnt="5"/>
      <dgm:spPr/>
    </dgm:pt>
    <dgm:pt modelId="{78B25022-C9B6-4E46-81DB-F09CCB4A93C7}" type="pres">
      <dgm:prSet presAssocID="{78FEBEC3-CA2A-4B8B-A76E-2CD9FF5D5A33}" presName="hierChild4" presStyleCnt="0"/>
      <dgm:spPr/>
    </dgm:pt>
    <dgm:pt modelId="{D55D9F90-282C-422A-A182-DC93163C9C16}" type="pres">
      <dgm:prSet presAssocID="{3E08E12C-4C50-4C0B-95A4-0A3124EFCAE8}" presName="Name64" presStyleLbl="parChTrans1D4" presStyleIdx="7" presStyleCnt="12"/>
      <dgm:spPr/>
    </dgm:pt>
    <dgm:pt modelId="{9BEDD1A3-697B-4154-9123-61F009A519AC}" type="pres">
      <dgm:prSet presAssocID="{EF322BC0-84CF-4267-8BCD-5BA6C226630D}" presName="hierRoot2" presStyleCnt="0">
        <dgm:presLayoutVars>
          <dgm:hierBranch val="init"/>
        </dgm:presLayoutVars>
      </dgm:prSet>
      <dgm:spPr/>
    </dgm:pt>
    <dgm:pt modelId="{16C4B378-F8B7-4065-A776-FF896056006B}" type="pres">
      <dgm:prSet presAssocID="{EF322BC0-84CF-4267-8BCD-5BA6C226630D}" presName="rootComposite" presStyleCnt="0"/>
      <dgm:spPr/>
    </dgm:pt>
    <dgm:pt modelId="{FC0AF896-8A63-4D82-B82B-C1C0074CAD4D}" type="pres">
      <dgm:prSet presAssocID="{EF322BC0-84CF-4267-8BCD-5BA6C226630D}" presName="rootText" presStyleLbl="node4" presStyleIdx="7" presStyleCnt="12" custScaleY="73186" custLinFactNeighborX="2713" custLinFactNeighborY="70684">
        <dgm:presLayoutVars>
          <dgm:chPref val="3"/>
        </dgm:presLayoutVars>
      </dgm:prSet>
      <dgm:spPr/>
    </dgm:pt>
    <dgm:pt modelId="{1F101C71-D04A-4B6E-891A-12B7DA2A94B2}" type="pres">
      <dgm:prSet presAssocID="{EF322BC0-84CF-4267-8BCD-5BA6C226630D}" presName="rootConnector" presStyleLbl="node4" presStyleIdx="7" presStyleCnt="12"/>
      <dgm:spPr/>
    </dgm:pt>
    <dgm:pt modelId="{932B5487-B1E5-44D7-ABA1-5C9C4066E579}" type="pres">
      <dgm:prSet presAssocID="{EF322BC0-84CF-4267-8BCD-5BA6C226630D}" presName="hierChild4" presStyleCnt="0"/>
      <dgm:spPr/>
    </dgm:pt>
    <dgm:pt modelId="{4F9DAF70-0A28-4B96-84BE-AECC7FD9A0B9}" type="pres">
      <dgm:prSet presAssocID="{EF322BC0-84CF-4267-8BCD-5BA6C226630D}" presName="hierChild5" presStyleCnt="0"/>
      <dgm:spPr/>
    </dgm:pt>
    <dgm:pt modelId="{009DAACB-C377-A94C-AF1F-A005F6B2200E}" type="pres">
      <dgm:prSet presAssocID="{D6A3055F-CCA7-1441-A731-2A7B81FF1D0B}" presName="Name64" presStyleLbl="parChTrans1D4" presStyleIdx="8" presStyleCnt="12"/>
      <dgm:spPr/>
    </dgm:pt>
    <dgm:pt modelId="{488FDF3A-BFDA-8B48-9033-66157CBAC99D}" type="pres">
      <dgm:prSet presAssocID="{8747B22D-64B6-F640-8FD7-B8B943E9FA14}" presName="hierRoot2" presStyleCnt="0">
        <dgm:presLayoutVars>
          <dgm:hierBranch val="init"/>
        </dgm:presLayoutVars>
      </dgm:prSet>
      <dgm:spPr/>
    </dgm:pt>
    <dgm:pt modelId="{AF210DA1-F3CF-4B48-BC86-C3E3BAD8C8D2}" type="pres">
      <dgm:prSet presAssocID="{8747B22D-64B6-F640-8FD7-B8B943E9FA14}" presName="rootComposite" presStyleCnt="0"/>
      <dgm:spPr/>
    </dgm:pt>
    <dgm:pt modelId="{F4401C05-4DEB-F842-B36F-6D4E2C756EB9}" type="pres">
      <dgm:prSet presAssocID="{8747B22D-64B6-F640-8FD7-B8B943E9FA14}" presName="rootText" presStyleLbl="node4" presStyleIdx="8" presStyleCnt="12" custScaleY="73186" custLinFactNeighborX="2894" custLinFactNeighborY="38844">
        <dgm:presLayoutVars>
          <dgm:chPref val="3"/>
        </dgm:presLayoutVars>
      </dgm:prSet>
      <dgm:spPr>
        <a:xfrm>
          <a:off x="7144750" y="7566070"/>
          <a:ext cx="1423842" cy="434272"/>
        </a:xfrm>
        <a:prstGeom prst="rect">
          <a:avLst/>
        </a:prstGeom>
      </dgm:spPr>
    </dgm:pt>
    <dgm:pt modelId="{A0CA018A-C15F-284C-9969-CE950AFE3497}" type="pres">
      <dgm:prSet presAssocID="{8747B22D-64B6-F640-8FD7-B8B943E9FA14}" presName="rootConnector" presStyleLbl="node4" presStyleIdx="8" presStyleCnt="12"/>
      <dgm:spPr/>
    </dgm:pt>
    <dgm:pt modelId="{462F6AB5-8C33-6043-8328-755C148D6613}" type="pres">
      <dgm:prSet presAssocID="{8747B22D-64B6-F640-8FD7-B8B943E9FA14}" presName="hierChild4" presStyleCnt="0"/>
      <dgm:spPr/>
    </dgm:pt>
    <dgm:pt modelId="{07E075A3-1C52-8847-8072-7A2F1284A9BC}" type="pres">
      <dgm:prSet presAssocID="{8747B22D-64B6-F640-8FD7-B8B943E9FA14}" presName="hierChild5" presStyleCnt="0"/>
      <dgm:spPr/>
    </dgm:pt>
    <dgm:pt modelId="{AB56E034-D947-EB4B-B28F-498621A8EC99}" type="pres">
      <dgm:prSet presAssocID="{642B78EA-3EFA-F44C-8289-C7019B636096}" presName="Name64" presStyleLbl="parChTrans1D4" presStyleIdx="9" presStyleCnt="12"/>
      <dgm:spPr/>
    </dgm:pt>
    <dgm:pt modelId="{720D8171-8F0F-D348-A4D1-A28044962C10}" type="pres">
      <dgm:prSet presAssocID="{2E6FC90C-4762-C440-9FCB-8A346BB84AC0}" presName="hierRoot2" presStyleCnt="0">
        <dgm:presLayoutVars>
          <dgm:hierBranch val="init"/>
        </dgm:presLayoutVars>
      </dgm:prSet>
      <dgm:spPr/>
    </dgm:pt>
    <dgm:pt modelId="{B9FB4F9F-6256-2D48-9940-9D36FBE31991}" type="pres">
      <dgm:prSet presAssocID="{2E6FC90C-4762-C440-9FCB-8A346BB84AC0}" presName="rootComposite" presStyleCnt="0"/>
      <dgm:spPr/>
    </dgm:pt>
    <dgm:pt modelId="{FAAF351C-80CB-5542-A561-9B5E2EFED7AE}" type="pres">
      <dgm:prSet presAssocID="{2E6FC90C-4762-C440-9FCB-8A346BB84AC0}" presName="rootText" presStyleLbl="node4" presStyleIdx="9" presStyleCnt="12" custScaleY="61862" custLinFactY="-107836" custLinFactNeighborX="2060" custLinFactNeighborY="-200000">
        <dgm:presLayoutVars>
          <dgm:chPref val="3"/>
        </dgm:presLayoutVars>
      </dgm:prSet>
      <dgm:spPr>
        <a:xfrm>
          <a:off x="8113450" y="4482306"/>
          <a:ext cx="1895409" cy="578099"/>
        </a:xfrm>
        <a:prstGeom prst="rect">
          <a:avLst/>
        </a:prstGeom>
      </dgm:spPr>
    </dgm:pt>
    <dgm:pt modelId="{7B82673D-F161-AF4B-A18C-7A0B28D98AAE}" type="pres">
      <dgm:prSet presAssocID="{2E6FC90C-4762-C440-9FCB-8A346BB84AC0}" presName="rootConnector" presStyleLbl="node4" presStyleIdx="9" presStyleCnt="12"/>
      <dgm:spPr/>
    </dgm:pt>
    <dgm:pt modelId="{38D8DEE5-C1FB-5640-9CD9-FBFED3F01661}" type="pres">
      <dgm:prSet presAssocID="{2E6FC90C-4762-C440-9FCB-8A346BB84AC0}" presName="hierChild4" presStyleCnt="0"/>
      <dgm:spPr/>
    </dgm:pt>
    <dgm:pt modelId="{670C097C-AFF5-0041-A9FE-34565685D470}" type="pres">
      <dgm:prSet presAssocID="{2E6FC90C-4762-C440-9FCB-8A346BB84AC0}" presName="hierChild5" presStyleCnt="0"/>
      <dgm:spPr/>
    </dgm:pt>
    <dgm:pt modelId="{044886F9-1345-8743-86CC-5D38E3128885}" type="pres">
      <dgm:prSet presAssocID="{2BD11DD6-D5DC-6443-987B-90A882FA5F97}" presName="Name64" presStyleLbl="parChTrans1D4" presStyleIdx="10" presStyleCnt="12"/>
      <dgm:spPr/>
    </dgm:pt>
    <dgm:pt modelId="{844EACDC-EBAC-864C-B930-E994273D032E}" type="pres">
      <dgm:prSet presAssocID="{AF9362A6-E8CB-B74C-9CF2-B1DDB1D95D4E}" presName="hierRoot2" presStyleCnt="0">
        <dgm:presLayoutVars>
          <dgm:hierBranch val="init"/>
        </dgm:presLayoutVars>
      </dgm:prSet>
      <dgm:spPr/>
    </dgm:pt>
    <dgm:pt modelId="{E9416EEB-A7BA-0A4D-90BE-66C995456129}" type="pres">
      <dgm:prSet presAssocID="{AF9362A6-E8CB-B74C-9CF2-B1DDB1D95D4E}" presName="rootComposite" presStyleCnt="0"/>
      <dgm:spPr/>
    </dgm:pt>
    <dgm:pt modelId="{20A7BECA-70E8-D14B-9883-D1FB3003543F}" type="pres">
      <dgm:prSet presAssocID="{AF9362A6-E8CB-B74C-9CF2-B1DDB1D95D4E}" presName="rootText" presStyleLbl="node4" presStyleIdx="10" presStyleCnt="12" custScaleY="73186" custLinFactY="-142204" custLinFactNeighborX="1989" custLinFactNeighborY="-200000">
        <dgm:presLayoutVars>
          <dgm:chPref val="3"/>
        </dgm:presLayoutVars>
      </dgm:prSet>
      <dgm:spPr>
        <a:prstGeom prst="rect">
          <a:avLst/>
        </a:prstGeom>
      </dgm:spPr>
    </dgm:pt>
    <dgm:pt modelId="{3DCBADB4-0F98-3345-9330-99033CBF134E}" type="pres">
      <dgm:prSet presAssocID="{AF9362A6-E8CB-B74C-9CF2-B1DDB1D95D4E}" presName="rootConnector" presStyleLbl="node4" presStyleIdx="10" presStyleCnt="12"/>
      <dgm:spPr/>
    </dgm:pt>
    <dgm:pt modelId="{39BFE1D2-21BE-4145-B890-6B6A3CAAC91E}" type="pres">
      <dgm:prSet presAssocID="{AF9362A6-E8CB-B74C-9CF2-B1DDB1D95D4E}" presName="hierChild4" presStyleCnt="0"/>
      <dgm:spPr/>
    </dgm:pt>
    <dgm:pt modelId="{05B39EB2-C45C-B64C-B024-2FB2578319EC}" type="pres">
      <dgm:prSet presAssocID="{AF9362A6-E8CB-B74C-9CF2-B1DDB1D95D4E}" presName="hierChild5" presStyleCnt="0"/>
      <dgm:spPr/>
    </dgm:pt>
    <dgm:pt modelId="{2F3248F8-B9D7-FD42-B3B0-1C4F9CBB20C5}" type="pres">
      <dgm:prSet presAssocID="{32615D43-1BEF-994F-A6F1-B958C4D1A7C6}" presName="Name64" presStyleLbl="parChTrans1D4" presStyleIdx="11" presStyleCnt="12"/>
      <dgm:spPr/>
    </dgm:pt>
    <dgm:pt modelId="{F9C7FE9A-2891-CF4A-8A1B-710D352A6256}" type="pres">
      <dgm:prSet presAssocID="{E1914EF0-330B-8A49-B89A-EB99B9C74320}" presName="hierRoot2" presStyleCnt="0">
        <dgm:presLayoutVars>
          <dgm:hierBranch val="init"/>
        </dgm:presLayoutVars>
      </dgm:prSet>
      <dgm:spPr/>
    </dgm:pt>
    <dgm:pt modelId="{4E35A269-10A2-AE41-AF65-C01750A9DC86}" type="pres">
      <dgm:prSet presAssocID="{E1914EF0-330B-8A49-B89A-EB99B9C74320}" presName="rootComposite" presStyleCnt="0"/>
      <dgm:spPr/>
    </dgm:pt>
    <dgm:pt modelId="{400067A1-35B2-BD4B-ABDD-19F05A5A2D28}" type="pres">
      <dgm:prSet presAssocID="{E1914EF0-330B-8A49-B89A-EB99B9C74320}" presName="rootText" presStyleLbl="node4" presStyleIdx="11" presStyleCnt="12" custScaleY="73186" custLinFactY="-100000" custLinFactNeighborX="2474" custLinFactNeighborY="-110703">
        <dgm:presLayoutVars>
          <dgm:chPref val="3"/>
        </dgm:presLayoutVars>
      </dgm:prSet>
      <dgm:spPr>
        <a:prstGeom prst="rect">
          <a:avLst/>
        </a:prstGeom>
      </dgm:spPr>
    </dgm:pt>
    <dgm:pt modelId="{142E55AF-A14F-7D4B-A64B-02CD97DC5FE6}" type="pres">
      <dgm:prSet presAssocID="{E1914EF0-330B-8A49-B89A-EB99B9C74320}" presName="rootConnector" presStyleLbl="node4" presStyleIdx="11" presStyleCnt="12"/>
      <dgm:spPr/>
    </dgm:pt>
    <dgm:pt modelId="{C5B08D55-5DC9-2D49-8CDE-EE166E95E327}" type="pres">
      <dgm:prSet presAssocID="{E1914EF0-330B-8A49-B89A-EB99B9C74320}" presName="hierChild4" presStyleCnt="0"/>
      <dgm:spPr/>
    </dgm:pt>
    <dgm:pt modelId="{9424F000-7B10-864E-85E9-B5F9206696B7}" type="pres">
      <dgm:prSet presAssocID="{E1914EF0-330B-8A49-B89A-EB99B9C74320}" presName="hierChild5" presStyleCnt="0"/>
      <dgm:spPr/>
    </dgm:pt>
    <dgm:pt modelId="{81483C0C-A1AF-4974-8E55-6E856E91AF34}" type="pres">
      <dgm:prSet presAssocID="{78FEBEC3-CA2A-4B8B-A76E-2CD9FF5D5A33}" presName="hierChild5" presStyleCnt="0"/>
      <dgm:spPr/>
    </dgm:pt>
    <dgm:pt modelId="{70EF45D7-2D61-4058-8BCB-25E69BCA9D9D}" type="pres">
      <dgm:prSet presAssocID="{30FD2939-FB94-4212-B628-38F621D55EA8}" presName="hierChild5" presStyleCnt="0"/>
      <dgm:spPr/>
    </dgm:pt>
    <dgm:pt modelId="{409F9356-497F-4ADC-95B3-157D56DF52C6}" type="pres">
      <dgm:prSet presAssocID="{A9D36324-9DDB-4471-9B5B-6302AE6F8C3F}" presName="hierChild3" presStyleCnt="0"/>
      <dgm:spPr/>
    </dgm:pt>
  </dgm:ptLst>
  <dgm:cxnLst>
    <dgm:cxn modelId="{591D9902-44F3-40D7-AFF6-885233DB597B}" srcId="{C86A27DF-30D0-47D6-B6AC-A5CADC23E75F}" destId="{50722116-4BBE-4DCB-AF91-EDA5A1793790}" srcOrd="1" destOrd="0" parTransId="{DB234D7E-AA6F-4306-87CB-6A30749041F1}" sibTransId="{4692887A-0B0B-4899-A750-71252749469E}"/>
    <dgm:cxn modelId="{A787FF0B-8862-4E76-B070-94882E640A4F}" type="presOf" srcId="{A9D36324-9DDB-4471-9B5B-6302AE6F8C3F}" destId="{D07C3DFA-18C1-47E7-BFA2-BDC66C589E18}" srcOrd="1" destOrd="0" presId="urn:microsoft.com/office/officeart/2009/3/layout/HorizontalOrganizationChart"/>
    <dgm:cxn modelId="{20C86E10-6B75-4F38-9105-9CAAA0F0425A}" type="presOf" srcId="{52D7CFAF-2CC8-469F-8B46-AD638B5E5E1F}" destId="{73706E4B-E2EC-4A6E-A763-755B27D9D5D4}" srcOrd="0" destOrd="0" presId="urn:microsoft.com/office/officeart/2009/3/layout/HorizontalOrganizationChart"/>
    <dgm:cxn modelId="{32062814-6037-45D7-9D89-3F0E453639EF}" type="presOf" srcId="{17431F41-81AA-49D4-800F-ED0EAFF7586A}" destId="{2D09B897-AB6A-404D-8F58-6912DF541521}" srcOrd="0" destOrd="0" presId="urn:microsoft.com/office/officeart/2009/3/layout/HorizontalOrganizationChart"/>
    <dgm:cxn modelId="{AD927217-3FB7-4AA6-B7AE-3421C71F803A}" type="presOf" srcId="{5BB969F3-1AEE-4E1D-B7C8-B4029926B6D8}" destId="{3976696A-7E3A-4575-A1C6-AA156B24B3A7}" srcOrd="0" destOrd="0" presId="urn:microsoft.com/office/officeart/2009/3/layout/HorizontalOrganizationChart"/>
    <dgm:cxn modelId="{C7E8C217-62CE-4D12-BBDD-172048094707}" srcId="{30FD2939-FB94-4212-B628-38F621D55EA8}" destId="{76C74F39-DFAC-4650-A87E-30D9EB440004}" srcOrd="1" destOrd="0" parTransId="{7F0561E8-A7F8-4927-A072-EA49E540F7FB}" sibTransId="{AD2CE0D5-D3BF-4535-A192-B38814C4745E}"/>
    <dgm:cxn modelId="{A70B311A-8D6E-48B4-B745-83339453378D}" type="presOf" srcId="{EC3AC1D9-4007-4D34-968A-544E7D1FF973}" destId="{92E97980-7519-4B6E-AE69-D7926EB27E36}" srcOrd="0" destOrd="0" presId="urn:microsoft.com/office/officeart/2009/3/layout/HorizontalOrganizationChart"/>
    <dgm:cxn modelId="{1584FA1F-25F0-4A52-8531-411D1D087EB3}" srcId="{B2C0F58D-AA07-4D24-A3B1-A74D29ED85B2}" destId="{0E04299E-1C9B-44CF-A596-98E0836DAAEA}" srcOrd="1" destOrd="0" parTransId="{55756E7F-6E74-474B-8926-62A27B5F61CC}" sibTransId="{3ACD507D-A92B-4D56-B2BA-1AA7CBCA1B28}"/>
    <dgm:cxn modelId="{E1D91524-0C4E-4A7D-B49F-1FB69ECB5178}" type="presOf" srcId="{B2C0F58D-AA07-4D24-A3B1-A74D29ED85B2}" destId="{4468E45A-9FEC-4343-B222-1954A592D6E4}" srcOrd="1" destOrd="0" presId="urn:microsoft.com/office/officeart/2009/3/layout/HorizontalOrganizationChart"/>
    <dgm:cxn modelId="{B2159E24-A77B-4010-9C62-1CC277957179}" type="presOf" srcId="{B07014F0-89CA-498F-976A-ABD35E554C5F}" destId="{69E8744E-FF71-4DEB-AC71-1CD641F73768}" srcOrd="1" destOrd="0" presId="urn:microsoft.com/office/officeart/2009/3/layout/HorizontalOrganizationChart"/>
    <dgm:cxn modelId="{33615127-F722-4699-99B3-D546E676A233}" type="presOf" srcId="{17431F41-81AA-49D4-800F-ED0EAFF7586A}" destId="{D933C6DD-09C6-4F50-A5D3-65EBFD8BAC8C}" srcOrd="1" destOrd="0" presId="urn:microsoft.com/office/officeart/2009/3/layout/HorizontalOrganizationChart"/>
    <dgm:cxn modelId="{176BC72A-D03D-1F4C-8223-16A5ABFEA0E4}" srcId="{78FEBEC3-CA2A-4B8B-A76E-2CD9FF5D5A33}" destId="{8747B22D-64B6-F640-8FD7-B8B943E9FA14}" srcOrd="1" destOrd="0" parTransId="{D6A3055F-CCA7-1441-A731-2A7B81FF1D0B}" sibTransId="{9E271572-DEB4-3243-9EBA-957BE4B41BFC}"/>
    <dgm:cxn modelId="{32CE762C-C4AA-4F97-9D07-9AC254DBB0CA}" type="presOf" srcId="{DACFD472-7487-4696-A410-49DE12DB4A8E}" destId="{985ABC27-6116-4A73-94D7-F3B517A66F6A}" srcOrd="0" destOrd="0" presId="urn:microsoft.com/office/officeart/2009/3/layout/HorizontalOrganizationChart"/>
    <dgm:cxn modelId="{A588E72C-E042-4A02-80C0-27A23615D938}" type="presOf" srcId="{69CBC693-6E43-48D7-BF5F-9F44D87933E0}" destId="{56507AA3-4692-4E1F-84EA-83C96CD8AAF1}" srcOrd="0" destOrd="0" presId="urn:microsoft.com/office/officeart/2009/3/layout/HorizontalOrganizationChart"/>
    <dgm:cxn modelId="{301DDC33-A2DA-4733-A4C7-43BA3A3284AD}" type="presOf" srcId="{EF322BC0-84CF-4267-8BCD-5BA6C226630D}" destId="{FC0AF896-8A63-4D82-B82B-C1C0074CAD4D}" srcOrd="0" destOrd="0" presId="urn:microsoft.com/office/officeart/2009/3/layout/HorizontalOrganizationChart"/>
    <dgm:cxn modelId="{6E2C1C35-783A-1F48-85B2-11EB50B6D6E6}" type="presOf" srcId="{8747B22D-64B6-F640-8FD7-B8B943E9FA14}" destId="{A0CA018A-C15F-284C-9969-CE950AFE3497}" srcOrd="1" destOrd="0" presId="urn:microsoft.com/office/officeart/2009/3/layout/HorizontalOrganizationChart"/>
    <dgm:cxn modelId="{E6903D36-BF12-5A47-902C-DFCC0F69E2AA}" type="presOf" srcId="{2E6FC90C-4762-C440-9FCB-8A346BB84AC0}" destId="{7B82673D-F161-AF4B-A18C-7A0B28D98AAE}" srcOrd="1" destOrd="0" presId="urn:microsoft.com/office/officeart/2009/3/layout/HorizontalOrganizationChart"/>
    <dgm:cxn modelId="{E85E953A-20FE-403C-BCE4-7BC53F68E2ED}" type="presOf" srcId="{42D0D9B2-81AB-406D-8C2E-0DEDB7A7DFFA}" destId="{B34A33AD-EE2F-4A53-8D76-FE1C7DB062B0}" srcOrd="0" destOrd="0" presId="urn:microsoft.com/office/officeart/2009/3/layout/HorizontalOrganizationChart"/>
    <dgm:cxn modelId="{545C883D-D4E2-3247-9F1A-BA6FCB71C136}" type="presOf" srcId="{32615D43-1BEF-994F-A6F1-B958C4D1A7C6}" destId="{2F3248F8-B9D7-FD42-B3B0-1C4F9CBB20C5}" srcOrd="0" destOrd="0" presId="urn:microsoft.com/office/officeart/2009/3/layout/HorizontalOrganizationChart"/>
    <dgm:cxn modelId="{A7713C3E-8CB8-4D43-9C2C-018890305605}" type="presOf" srcId="{AF9362A6-E8CB-B74C-9CF2-B1DDB1D95D4E}" destId="{20A7BECA-70E8-D14B-9883-D1FB3003543F}" srcOrd="0" destOrd="0" presId="urn:microsoft.com/office/officeart/2009/3/layout/HorizontalOrganizationChart"/>
    <dgm:cxn modelId="{A0AB523E-6E40-49FE-8E42-7CFF0610CF8C}" type="presOf" srcId="{139F3A2A-911C-4793-B130-32EA676016AB}" destId="{977B56F6-1042-463E-A7FA-775CD9674DA0}" srcOrd="0" destOrd="0" presId="urn:microsoft.com/office/officeart/2009/3/layout/HorizontalOrganizationChart"/>
    <dgm:cxn modelId="{56624761-09CB-4E97-A8E3-3258E3173493}" type="presOf" srcId="{BDBE85B1-57B0-4470-994A-C563D7D9A39E}" destId="{6D1EEDEE-5D02-4E0B-9776-8C4B73247BA6}" srcOrd="0" destOrd="0" presId="urn:microsoft.com/office/officeart/2009/3/layout/HorizontalOrganizationChart"/>
    <dgm:cxn modelId="{4DF1CE61-E9B3-7445-979B-5F70069BB390}" type="presOf" srcId="{642B78EA-3EFA-F44C-8289-C7019B636096}" destId="{AB56E034-D947-EB4B-B28F-498621A8EC99}" srcOrd="0" destOrd="0" presId="urn:microsoft.com/office/officeart/2009/3/layout/HorizontalOrganizationChart"/>
    <dgm:cxn modelId="{CE42EC44-9CE7-414D-AB30-1E17F431E3A7}" srcId="{78FEBEC3-CA2A-4B8B-A76E-2CD9FF5D5A33}" destId="{AF9362A6-E8CB-B74C-9CF2-B1DDB1D95D4E}" srcOrd="3" destOrd="0" parTransId="{2BD11DD6-D5DC-6443-987B-90A882FA5F97}" sibTransId="{5567E11A-E72B-1D44-A9BD-25FDA6C541E1}"/>
    <dgm:cxn modelId="{061C5765-A8CA-ED42-AF29-09CC5AB028B2}" type="presOf" srcId="{2BD11DD6-D5DC-6443-987B-90A882FA5F97}" destId="{044886F9-1345-8743-86CC-5D38E3128885}" srcOrd="0" destOrd="0" presId="urn:microsoft.com/office/officeart/2009/3/layout/HorizontalOrganizationChart"/>
    <dgm:cxn modelId="{AC19196C-5B8B-47BE-B6AB-A35185687858}" type="presOf" srcId="{50722116-4BBE-4DCB-AF91-EDA5A1793790}" destId="{949372AC-39E2-4AE5-9AED-6B113BEF35AF}" srcOrd="0" destOrd="0" presId="urn:microsoft.com/office/officeart/2009/3/layout/HorizontalOrganizationChart"/>
    <dgm:cxn modelId="{D2FA024D-0DEC-4D06-827F-FCFD71A4A240}" type="presOf" srcId="{55756E7F-6E74-474B-8926-62A27B5F61CC}" destId="{A363E62F-4363-48F4-83B6-1466A4C959B2}" srcOrd="0" destOrd="0" presId="urn:microsoft.com/office/officeart/2009/3/layout/HorizontalOrganizationChart"/>
    <dgm:cxn modelId="{D41D6A4E-6921-4DD3-B6EB-69D504A148E0}" srcId="{C86A27DF-30D0-47D6-B6AC-A5CADC23E75F}" destId="{AE2C7389-7A98-4E41-9D91-8C81C4668128}" srcOrd="0" destOrd="0" parTransId="{52D7CFAF-2CC8-469F-8B46-AD638B5E5E1F}" sibTransId="{C0213D07-514E-4427-B92C-EDED4AE39266}"/>
    <dgm:cxn modelId="{AB1F1472-9325-4BFD-A9A9-537BB039E2E1}" type="presOf" srcId="{9551044B-42CE-4188-8662-FF3B8E9ACA2C}" destId="{CF45F42E-C7EF-446C-ADA1-46032E0DD01E}" srcOrd="0" destOrd="0" presId="urn:microsoft.com/office/officeart/2009/3/layout/HorizontalOrganizationChart"/>
    <dgm:cxn modelId="{1BC34453-1CE5-4688-B430-BC4C2A0418C6}" srcId="{50722116-4BBE-4DCB-AF91-EDA5A1793790}" destId="{DACFD472-7487-4696-A410-49DE12DB4A8E}" srcOrd="0" destOrd="0" parTransId="{7E8CA68B-184C-4D46-A5E6-2D0F49409FC9}" sibTransId="{7DAE3E76-F12C-4408-BE3D-722E6453FC3A}"/>
    <dgm:cxn modelId="{4C11B257-A7B7-48EE-BD28-0CA4A7C111B9}" type="presOf" srcId="{DACFD472-7487-4696-A410-49DE12DB4A8E}" destId="{2B38330B-86F0-49A5-9A26-53F177D1724F}" srcOrd="1" destOrd="0" presId="urn:microsoft.com/office/officeart/2009/3/layout/HorizontalOrganizationChart"/>
    <dgm:cxn modelId="{B47BE977-EAF3-4731-8D7F-72C173DA8A4F}" type="presOf" srcId="{30FD2939-FB94-4212-B628-38F621D55EA8}" destId="{6546AC73-C1EA-47D7-BA8F-B0B00FED2C65}" srcOrd="0" destOrd="0" presId="urn:microsoft.com/office/officeart/2009/3/layout/HorizontalOrganizationChart"/>
    <dgm:cxn modelId="{B0363358-883C-4ED4-A7AE-DDB263025753}" srcId="{30FD2939-FB94-4212-B628-38F621D55EA8}" destId="{B2C0F58D-AA07-4D24-A3B1-A74D29ED85B2}" srcOrd="0" destOrd="0" parTransId="{853CFF36-4F0F-4972-8AE6-688C229265B6}" sibTransId="{ACBE3643-3697-4C5D-8ADE-88BF327BE9CC}"/>
    <dgm:cxn modelId="{337A1C7C-FBD3-4A1D-8EFE-43A173C68DA7}" type="presOf" srcId="{7F0561E8-A7F8-4927-A072-EA49E540F7FB}" destId="{2EE33F4A-5B42-4913-A78F-7BC7B20E168D}" srcOrd="0" destOrd="0" presId="urn:microsoft.com/office/officeart/2009/3/layout/HorizontalOrganizationChart"/>
    <dgm:cxn modelId="{FA23A67D-030A-9A48-84BC-0A7570A01CF6}" srcId="{78FEBEC3-CA2A-4B8B-A76E-2CD9FF5D5A33}" destId="{2E6FC90C-4762-C440-9FCB-8A346BB84AC0}" srcOrd="2" destOrd="0" parTransId="{642B78EA-3EFA-F44C-8289-C7019B636096}" sibTransId="{BE468902-8AF1-7B43-89D0-AD6270A4065C}"/>
    <dgm:cxn modelId="{E9A5917E-B13E-407F-8D7C-FAF6E4258FA2}" type="presOf" srcId="{EC3AC1D9-4007-4D34-968A-544E7D1FF973}" destId="{1C5E4D60-CC19-4393-9DAA-81B0DBC80395}" srcOrd="1" destOrd="0" presId="urn:microsoft.com/office/officeart/2009/3/layout/HorizontalOrganizationChart"/>
    <dgm:cxn modelId="{F582E17E-DE0D-4B8E-8C0C-DC78F131B987}" type="presOf" srcId="{87D1A144-073C-47D1-AED6-08340223CAD3}" destId="{3DD17928-0521-4064-983D-01CAAD3781E6}" srcOrd="0" destOrd="0" presId="urn:microsoft.com/office/officeart/2009/3/layout/HorizontalOrganizationChart"/>
    <dgm:cxn modelId="{3900F77E-6DEB-41D1-8F68-6D11C313CA3F}" type="presOf" srcId="{C86A27DF-30D0-47D6-B6AC-A5CADC23E75F}" destId="{A1B2D5EA-9798-44A4-B76B-848792338DD1}" srcOrd="0" destOrd="0" presId="urn:microsoft.com/office/officeart/2009/3/layout/HorizontalOrganizationChart"/>
    <dgm:cxn modelId="{1A3A1080-869B-4473-B3AF-708DA21C105A}" srcId="{A9D36324-9DDB-4471-9B5B-6302AE6F8C3F}" destId="{C86A27DF-30D0-47D6-B6AC-A5CADC23E75F}" srcOrd="1" destOrd="0" parTransId="{69CBC693-6E43-48D7-BF5F-9F44D87933E0}" sibTransId="{5BA5AB7E-DF41-4C83-970B-CF2F9132B8CD}"/>
    <dgm:cxn modelId="{B7DC4580-5EDA-DB47-8A03-C1CA2F82F63B}" srcId="{78FEBEC3-CA2A-4B8B-A76E-2CD9FF5D5A33}" destId="{E1914EF0-330B-8A49-B89A-EB99B9C74320}" srcOrd="4" destOrd="0" parTransId="{32615D43-1BEF-994F-A6F1-B958C4D1A7C6}" sibTransId="{CEEA0C89-DDD5-1545-8830-CAA98D895F98}"/>
    <dgm:cxn modelId="{697B2288-E804-4C3B-916F-B87CA2C52DA4}" srcId="{78FEBEC3-CA2A-4B8B-A76E-2CD9FF5D5A33}" destId="{EF322BC0-84CF-4267-8BCD-5BA6C226630D}" srcOrd="0" destOrd="0" parTransId="{3E08E12C-4C50-4C0B-95A4-0A3124EFCAE8}" sibTransId="{6916B841-D310-4565-A521-94C5628F6A2B}"/>
    <dgm:cxn modelId="{C9D9A18C-5A49-AF4C-B23F-1E0F4AF353AD}" type="presOf" srcId="{D6A3055F-CCA7-1441-A731-2A7B81FF1D0B}" destId="{009DAACB-C377-A94C-AF1F-A005F6B2200E}" srcOrd="0" destOrd="0" presId="urn:microsoft.com/office/officeart/2009/3/layout/HorizontalOrganizationChart"/>
    <dgm:cxn modelId="{4380348E-22E1-480D-B45C-FB78D68266CA}" type="presOf" srcId="{76C74F39-DFAC-4650-A87E-30D9EB440004}" destId="{E1F21AF3-4BB5-48CD-A14E-A800F0812D24}" srcOrd="1" destOrd="0" presId="urn:microsoft.com/office/officeart/2009/3/layout/HorizontalOrganizationChart"/>
    <dgm:cxn modelId="{9D68B492-2FE5-47A0-A21B-F8046778BDD9}" type="presOf" srcId="{9551044B-42CE-4188-8662-FF3B8E9ACA2C}" destId="{1DB1BE71-8562-4196-B53B-AED148289FF4}" srcOrd="1" destOrd="0" presId="urn:microsoft.com/office/officeart/2009/3/layout/HorizontalOrganizationChart"/>
    <dgm:cxn modelId="{70709C98-DAA1-44B6-81C8-51A70F0277C9}" srcId="{AE2C7389-7A98-4E41-9D91-8C81C4668128}" destId="{2114767F-EF0A-4647-A807-B6559FBFA563}" srcOrd="0" destOrd="0" parTransId="{87D1A144-073C-47D1-AED6-08340223CAD3}" sibTransId="{A8B5DD37-B103-4DDA-A1F8-7CFF20A1F51F}"/>
    <dgm:cxn modelId="{FB8C82A1-0F25-46E1-8739-FBF02038CCFF}" type="presOf" srcId="{6347B811-DB5D-4E86-A6D7-B9581FDAC013}" destId="{3F7B6E96-B140-4084-906D-940AF2E2720A}" srcOrd="0" destOrd="0" presId="urn:microsoft.com/office/officeart/2009/3/layout/HorizontalOrganizationChart"/>
    <dgm:cxn modelId="{5BBDC8A1-E15B-47E8-8B4A-01AD9A9FE08D}" type="presOf" srcId="{76C74F39-DFAC-4650-A87E-30D9EB440004}" destId="{295ADE35-8476-49D3-B0D3-53D672E3D657}" srcOrd="0" destOrd="0" presId="urn:microsoft.com/office/officeart/2009/3/layout/HorizontalOrganizationChart"/>
    <dgm:cxn modelId="{5D5AF1A2-75C9-4920-BF87-005FF156E018}" srcId="{A9D36324-9DDB-4471-9B5B-6302AE6F8C3F}" destId="{17431F41-81AA-49D4-800F-ED0EAFF7586A}" srcOrd="0" destOrd="0" parTransId="{5BB969F3-1AEE-4E1D-B7C8-B4029926B6D8}" sibTransId="{E2F058D9-52F9-436F-A421-E07AEC069AE4}"/>
    <dgm:cxn modelId="{342E94A3-8F27-4EE0-ADAD-0FAB61CE959A}" type="presOf" srcId="{78FEBEC3-CA2A-4B8B-A76E-2CD9FF5D5A33}" destId="{B7F2277A-ACE0-4FDB-A381-CB7B08913D9E}" srcOrd="0" destOrd="0" presId="urn:microsoft.com/office/officeart/2009/3/layout/HorizontalOrganizationChart"/>
    <dgm:cxn modelId="{0A8F35A4-9A97-42C0-B338-2587170632B4}" srcId="{76C74F39-DFAC-4650-A87E-30D9EB440004}" destId="{BDBE85B1-57B0-4470-994A-C563D7D9A39E}" srcOrd="0" destOrd="0" parTransId="{D527D287-86FF-419F-87AD-22EF8849697F}" sibTransId="{395E05AE-153D-4213-AA8D-74B8AB6F3076}"/>
    <dgm:cxn modelId="{370765A7-EC7F-4165-A297-F14BC6449241}" type="presOf" srcId="{3E08E12C-4C50-4C0B-95A4-0A3124EFCAE8}" destId="{D55D9F90-282C-422A-A182-DC93163C9C16}" srcOrd="0" destOrd="0" presId="urn:microsoft.com/office/officeart/2009/3/layout/HorizontalOrganizationChart"/>
    <dgm:cxn modelId="{6BCFB6A9-7DA7-4C8B-A2CE-09AEB6B28489}" srcId="{30FD2939-FB94-4212-B628-38F621D55EA8}" destId="{78FEBEC3-CA2A-4B8B-A76E-2CD9FF5D5A33}" srcOrd="2" destOrd="0" parTransId="{139F3A2A-911C-4793-B130-32EA676016AB}" sibTransId="{A870C09E-DE4A-4CE1-B1FC-10166883A675}"/>
    <dgm:cxn modelId="{3E5913AE-4EBE-1A40-8E00-6924171698E1}" type="presOf" srcId="{AF9362A6-E8CB-B74C-9CF2-B1DDB1D95D4E}" destId="{3DCBADB4-0F98-3345-9330-99033CBF134E}" srcOrd="1" destOrd="0" presId="urn:microsoft.com/office/officeart/2009/3/layout/HorizontalOrganizationChart"/>
    <dgm:cxn modelId="{BC935AB0-8E08-4734-9D52-ED44E4FFE85F}" srcId="{B2C0F58D-AA07-4D24-A3B1-A74D29ED85B2}" destId="{9551044B-42CE-4188-8662-FF3B8E9ACA2C}" srcOrd="3" destOrd="0" parTransId="{6347B811-DB5D-4E86-A6D7-B9581FDAC013}" sibTransId="{CBA4E9D3-51DC-461B-B97E-FB6F0C1D5223}"/>
    <dgm:cxn modelId="{AD86D0B2-6ABC-4F11-B844-EBCC45FBB03C}" type="presOf" srcId="{0E04299E-1C9B-44CF-A596-98E0836DAAEA}" destId="{4A379732-6D42-446E-8F8D-39137F0E1E80}" srcOrd="0" destOrd="0" presId="urn:microsoft.com/office/officeart/2009/3/layout/HorizontalOrganizationChart"/>
    <dgm:cxn modelId="{6259A4B5-5FFD-470B-8AFA-CFC683C4FCEB}" type="presOf" srcId="{7E8CA68B-184C-4D46-A5E6-2D0F49409FC9}" destId="{D15E3601-EA93-4552-9079-CEFC836176A7}" srcOrd="0" destOrd="0" presId="urn:microsoft.com/office/officeart/2009/3/layout/HorizontalOrganizationChart"/>
    <dgm:cxn modelId="{E0FB30B8-014A-4CB8-A2AE-CF44AF416DBC}" type="presOf" srcId="{AE2C7389-7A98-4E41-9D91-8C81C4668128}" destId="{47F01895-6D57-43C8-93C0-9751A41BB646}" srcOrd="1" destOrd="0" presId="urn:microsoft.com/office/officeart/2009/3/layout/HorizontalOrganizationChart"/>
    <dgm:cxn modelId="{C41F4CB8-EBCD-4DF7-A681-B257520FE00B}" srcId="{51103706-E5CA-456C-B5F4-5835AF512857}" destId="{A9D36324-9DDB-4471-9B5B-6302AE6F8C3F}" srcOrd="0" destOrd="0" parTransId="{C0522C3A-A51D-4DB6-98FD-F88293A9FEA8}" sibTransId="{2A6A0EA3-2491-4761-B696-221D796E826D}"/>
    <dgm:cxn modelId="{DA2F81BE-A65D-44DC-9678-FC3F75B4CCCE}" srcId="{B2C0F58D-AA07-4D24-A3B1-A74D29ED85B2}" destId="{B07014F0-89CA-498F-976A-ABD35E554C5F}" srcOrd="0" destOrd="0" parTransId="{C1973F1F-C9CA-46F2-B445-0A5A1A5D5417}" sibTransId="{35DED983-4C55-43EE-AD49-9D22C97150E8}"/>
    <dgm:cxn modelId="{2BE6E0C0-E58C-CB4A-9848-51949DA63330}" type="presOf" srcId="{E1914EF0-330B-8A49-B89A-EB99B9C74320}" destId="{142E55AF-A14F-7D4B-A64B-02CD97DC5FE6}" srcOrd="1" destOrd="0" presId="urn:microsoft.com/office/officeart/2009/3/layout/HorizontalOrganizationChart"/>
    <dgm:cxn modelId="{24F6CDC2-459D-458F-8577-BA691F41774D}" type="presOf" srcId="{51C70EF2-E991-454B-BEAD-A779D18BA988}" destId="{470F0E0F-DDA7-4AAC-A402-917E7F07E2DF}" srcOrd="0" destOrd="0" presId="urn:microsoft.com/office/officeart/2009/3/layout/HorizontalOrganizationChart"/>
    <dgm:cxn modelId="{8489DAC9-962D-4464-8463-D0F5382321A5}" type="presOf" srcId="{EF322BC0-84CF-4267-8BCD-5BA6C226630D}" destId="{1F101C71-D04A-4B6E-891A-12B7DA2A94B2}" srcOrd="1" destOrd="0" presId="urn:microsoft.com/office/officeart/2009/3/layout/HorizontalOrganizationChart"/>
    <dgm:cxn modelId="{669883CB-F72D-4B9B-9FC0-E2D50548DEC7}" type="presOf" srcId="{D527D287-86FF-419F-87AD-22EF8849697F}" destId="{53D2BB8A-CACA-4E44-8424-DA9973B0D821}" srcOrd="0" destOrd="0" presId="urn:microsoft.com/office/officeart/2009/3/layout/HorizontalOrganizationChart"/>
    <dgm:cxn modelId="{E8EA14CD-7497-4BDA-9285-CAA4941057E8}" type="presOf" srcId="{51103706-E5CA-456C-B5F4-5835AF512857}" destId="{489294E7-8390-4AE8-BF37-3BD750BA64D8}" srcOrd="0" destOrd="0" presId="urn:microsoft.com/office/officeart/2009/3/layout/HorizontalOrganizationChart"/>
    <dgm:cxn modelId="{1DE2C7CF-D896-408F-A9F5-35C9988BED3A}" type="presOf" srcId="{B2C0F58D-AA07-4D24-A3B1-A74D29ED85B2}" destId="{3C9071FE-B591-4802-988F-5F91AB05AFB8}" srcOrd="0" destOrd="0" presId="urn:microsoft.com/office/officeart/2009/3/layout/HorizontalOrganizationChart"/>
    <dgm:cxn modelId="{218696D0-E7F1-4C5A-A9E7-AD11C4B46661}" type="presOf" srcId="{C1973F1F-C9CA-46F2-B445-0A5A1A5D5417}" destId="{D5FCD1EA-7011-463E-8D08-1121784227E1}" srcOrd="0" destOrd="0" presId="urn:microsoft.com/office/officeart/2009/3/layout/HorizontalOrganizationChart"/>
    <dgm:cxn modelId="{164BA6D0-30D7-5E4D-BFE3-B2E87AA9942D}" type="presOf" srcId="{E1914EF0-330B-8A49-B89A-EB99B9C74320}" destId="{400067A1-35B2-BD4B-ABDD-19F05A5A2D28}" srcOrd="0" destOrd="0" presId="urn:microsoft.com/office/officeart/2009/3/layout/HorizontalOrganizationChart"/>
    <dgm:cxn modelId="{7DCA7ED1-B89B-461C-83A0-74CDF3CE37D9}" type="presOf" srcId="{AE2C7389-7A98-4E41-9D91-8C81C4668128}" destId="{4F66B946-58D2-4DC0-B114-12695A970104}" srcOrd="0" destOrd="0" presId="urn:microsoft.com/office/officeart/2009/3/layout/HorizontalOrganizationChart"/>
    <dgm:cxn modelId="{E2F938D3-F3E8-4C83-8182-39D84EA12C6A}" type="presOf" srcId="{BDBE85B1-57B0-4470-994A-C563D7D9A39E}" destId="{9F0D735D-C898-4C63-AE84-6DA4AEF3AEFA}" srcOrd="1" destOrd="0" presId="urn:microsoft.com/office/officeart/2009/3/layout/HorizontalOrganizationChart"/>
    <dgm:cxn modelId="{2BBC08D5-A807-4224-8C77-1D1325BE3BA7}" type="presOf" srcId="{2114767F-EF0A-4647-A807-B6559FBFA563}" destId="{C2336B2B-89E0-47B5-B4B7-39460E8D6505}" srcOrd="1" destOrd="0" presId="urn:microsoft.com/office/officeart/2009/3/layout/HorizontalOrganizationChart"/>
    <dgm:cxn modelId="{AE8150DC-A530-47DC-B80F-E83C0882A3AA}" type="presOf" srcId="{853CFF36-4F0F-4972-8AE6-688C229265B6}" destId="{1AE31C52-2579-44B5-9BC0-1B19520B0C70}" srcOrd="0" destOrd="0" presId="urn:microsoft.com/office/officeart/2009/3/layout/HorizontalOrganizationChart"/>
    <dgm:cxn modelId="{5BED52DD-EAC8-F648-AFD1-3719F916C0AE}" type="presOf" srcId="{8747B22D-64B6-F640-8FD7-B8B943E9FA14}" destId="{F4401C05-4DEB-F842-B36F-6D4E2C756EB9}" srcOrd="0" destOrd="0" presId="urn:microsoft.com/office/officeart/2009/3/layout/HorizontalOrganizationChart"/>
    <dgm:cxn modelId="{4B00ABE0-27E1-436E-8826-1ABDB37998B5}" type="presOf" srcId="{30FD2939-FB94-4212-B628-38F621D55EA8}" destId="{27C6CE63-C4DF-4EC6-BF59-7A491141B6FD}" srcOrd="1" destOrd="0" presId="urn:microsoft.com/office/officeart/2009/3/layout/HorizontalOrganizationChart"/>
    <dgm:cxn modelId="{2FF381E6-A44E-4C03-9116-F9AF23E7A4A9}" type="presOf" srcId="{0E04299E-1C9B-44CF-A596-98E0836DAAEA}" destId="{3B19102E-4083-4481-911D-9214E5278ED9}" srcOrd="1" destOrd="0" presId="urn:microsoft.com/office/officeart/2009/3/layout/HorizontalOrganizationChart"/>
    <dgm:cxn modelId="{F4F2D7E8-2E48-4CED-9A57-ABE5E4F05964}" type="presOf" srcId="{2114767F-EF0A-4647-A807-B6559FBFA563}" destId="{DB4B40BC-CFD8-4318-9510-433C6B6D55CF}" srcOrd="0" destOrd="0" presId="urn:microsoft.com/office/officeart/2009/3/layout/HorizontalOrganizationChart"/>
    <dgm:cxn modelId="{F29C10E9-871D-4892-B92A-A327AE7E2E34}" type="presOf" srcId="{DB234D7E-AA6F-4306-87CB-6A30749041F1}" destId="{400B27C4-C05F-4488-9FE7-D6FCE2BA2FC1}" srcOrd="0" destOrd="0" presId="urn:microsoft.com/office/officeart/2009/3/layout/HorizontalOrganizationChart"/>
    <dgm:cxn modelId="{A9722DE9-8C78-45B7-A57F-15001258C6AD}" type="presOf" srcId="{50722116-4BBE-4DCB-AF91-EDA5A1793790}" destId="{692B7548-D442-4CC3-A5D4-B35578249229}" srcOrd="1" destOrd="0" presId="urn:microsoft.com/office/officeart/2009/3/layout/HorizontalOrganizationChart"/>
    <dgm:cxn modelId="{52AD8EEA-7CB8-44D8-8F31-FDA35F5080C2}" type="presOf" srcId="{A9D36324-9DDB-4471-9B5B-6302AE6F8C3F}" destId="{F705E6C1-E5DE-487A-967C-0BB1539DAA85}" srcOrd="0" destOrd="0" presId="urn:microsoft.com/office/officeart/2009/3/layout/HorizontalOrganizationChart"/>
    <dgm:cxn modelId="{F7550DF0-8288-4240-B8C2-E734CE2240D4}" type="presOf" srcId="{B07014F0-89CA-498F-976A-ABD35E554C5F}" destId="{81FF2F64-2783-40F6-B6B8-5E87DB0F1411}" srcOrd="0" destOrd="0" presId="urn:microsoft.com/office/officeart/2009/3/layout/HorizontalOrganizationChart"/>
    <dgm:cxn modelId="{8CB277F1-635D-4E3D-AB04-C7C7C89F3AD2}" srcId="{B2C0F58D-AA07-4D24-A3B1-A74D29ED85B2}" destId="{EC3AC1D9-4007-4D34-968A-544E7D1FF973}" srcOrd="2" destOrd="0" parTransId="{42D0D9B2-81AB-406D-8C2E-0DEDB7A7DFFA}" sibTransId="{A3110800-BCBA-4F0D-89DD-C3B3DC4750E0}"/>
    <dgm:cxn modelId="{E05583F5-BE75-8F44-96F5-152E44A38315}" type="presOf" srcId="{2E6FC90C-4762-C440-9FCB-8A346BB84AC0}" destId="{FAAF351C-80CB-5542-A561-9B5E2EFED7AE}" srcOrd="0" destOrd="0" presId="urn:microsoft.com/office/officeart/2009/3/layout/HorizontalOrganizationChart"/>
    <dgm:cxn modelId="{7F1ABEF7-A430-46E3-95C8-076C59B0597C}" type="presOf" srcId="{C86A27DF-30D0-47D6-B6AC-A5CADC23E75F}" destId="{836F816E-65E8-4A11-A24D-D8E76E019453}" srcOrd="1" destOrd="0" presId="urn:microsoft.com/office/officeart/2009/3/layout/HorizontalOrganizationChart"/>
    <dgm:cxn modelId="{6A75BAFC-268B-4526-A5DC-A986BCFC0B89}" srcId="{A9D36324-9DDB-4471-9B5B-6302AE6F8C3F}" destId="{30FD2939-FB94-4212-B628-38F621D55EA8}" srcOrd="2" destOrd="0" parTransId="{51C70EF2-E991-454B-BEAD-A779D18BA988}" sibTransId="{2B0363D2-2B87-48FA-BB9F-FB7FA3B29B68}"/>
    <dgm:cxn modelId="{32C4A2FE-60CA-489D-BD9F-D1BD41E4DA92}" type="presOf" srcId="{78FEBEC3-CA2A-4B8B-A76E-2CD9FF5D5A33}" destId="{DB0FB4D1-2C28-4762-A165-8006EA1830FB}" srcOrd="1" destOrd="0" presId="urn:microsoft.com/office/officeart/2009/3/layout/HorizontalOrganizationChart"/>
    <dgm:cxn modelId="{64072CB6-36F9-44F1-B4EE-E73E31EE30F5}" type="presParOf" srcId="{489294E7-8390-4AE8-BF37-3BD750BA64D8}" destId="{DD3A9516-7257-47CC-B1A7-B2483E273311}" srcOrd="0" destOrd="0" presId="urn:microsoft.com/office/officeart/2009/3/layout/HorizontalOrganizationChart"/>
    <dgm:cxn modelId="{DC078334-5D53-481E-85C8-463BB82608CE}" type="presParOf" srcId="{DD3A9516-7257-47CC-B1A7-B2483E273311}" destId="{678718BB-4805-4E49-B2E2-38F440D8EDCF}" srcOrd="0" destOrd="0" presId="urn:microsoft.com/office/officeart/2009/3/layout/HorizontalOrganizationChart"/>
    <dgm:cxn modelId="{A474AD96-305E-4049-A23F-C31C0E7736E8}" type="presParOf" srcId="{678718BB-4805-4E49-B2E2-38F440D8EDCF}" destId="{F705E6C1-E5DE-487A-967C-0BB1539DAA85}" srcOrd="0" destOrd="0" presId="urn:microsoft.com/office/officeart/2009/3/layout/HorizontalOrganizationChart"/>
    <dgm:cxn modelId="{FE3D013F-D31D-4EBC-BB20-EEE9C9DF480C}" type="presParOf" srcId="{678718BB-4805-4E49-B2E2-38F440D8EDCF}" destId="{D07C3DFA-18C1-47E7-BFA2-BDC66C589E18}" srcOrd="1" destOrd="0" presId="urn:microsoft.com/office/officeart/2009/3/layout/HorizontalOrganizationChart"/>
    <dgm:cxn modelId="{5633D6F5-64A9-4A95-A907-42905A39379F}" type="presParOf" srcId="{DD3A9516-7257-47CC-B1A7-B2483E273311}" destId="{7B845A2E-6D23-4E13-B22B-B19D1BD434AE}" srcOrd="1" destOrd="0" presId="urn:microsoft.com/office/officeart/2009/3/layout/HorizontalOrganizationChart"/>
    <dgm:cxn modelId="{FC069BA2-53FD-478C-A804-1A8C1BF024FB}" type="presParOf" srcId="{7B845A2E-6D23-4E13-B22B-B19D1BD434AE}" destId="{3976696A-7E3A-4575-A1C6-AA156B24B3A7}" srcOrd="0" destOrd="0" presId="urn:microsoft.com/office/officeart/2009/3/layout/HorizontalOrganizationChart"/>
    <dgm:cxn modelId="{BA9EABAD-81DC-4EC2-8C11-D135489EA35E}" type="presParOf" srcId="{7B845A2E-6D23-4E13-B22B-B19D1BD434AE}" destId="{93A18DF5-B120-4616-9236-F72B01F12730}" srcOrd="1" destOrd="0" presId="urn:microsoft.com/office/officeart/2009/3/layout/HorizontalOrganizationChart"/>
    <dgm:cxn modelId="{4B90F7E2-5513-4452-9401-389B87910111}" type="presParOf" srcId="{93A18DF5-B120-4616-9236-F72B01F12730}" destId="{1BBC1FCA-77DB-4BCE-BA07-7C477085C6B2}" srcOrd="0" destOrd="0" presId="urn:microsoft.com/office/officeart/2009/3/layout/HorizontalOrganizationChart"/>
    <dgm:cxn modelId="{1D44FCAE-FAB2-4382-ABA0-5C609883F2F2}" type="presParOf" srcId="{1BBC1FCA-77DB-4BCE-BA07-7C477085C6B2}" destId="{2D09B897-AB6A-404D-8F58-6912DF541521}" srcOrd="0" destOrd="0" presId="urn:microsoft.com/office/officeart/2009/3/layout/HorizontalOrganizationChart"/>
    <dgm:cxn modelId="{B4C0EF7E-0186-4F37-9821-4EA8F10C9A14}" type="presParOf" srcId="{1BBC1FCA-77DB-4BCE-BA07-7C477085C6B2}" destId="{D933C6DD-09C6-4F50-A5D3-65EBFD8BAC8C}" srcOrd="1" destOrd="0" presId="urn:microsoft.com/office/officeart/2009/3/layout/HorizontalOrganizationChart"/>
    <dgm:cxn modelId="{56FAD29D-655F-49B9-ABFE-7537AD4641DA}" type="presParOf" srcId="{93A18DF5-B120-4616-9236-F72B01F12730}" destId="{CBB197D8-462D-4A9C-86D7-3FE11548C990}" srcOrd="1" destOrd="0" presId="urn:microsoft.com/office/officeart/2009/3/layout/HorizontalOrganizationChart"/>
    <dgm:cxn modelId="{52E3B3A3-AAA9-48F7-9F0D-01E53A028DFB}" type="presParOf" srcId="{93A18DF5-B120-4616-9236-F72B01F12730}" destId="{03BE7826-8CC8-4EC5-9C6B-D068E63E1F0A}" srcOrd="2" destOrd="0" presId="urn:microsoft.com/office/officeart/2009/3/layout/HorizontalOrganizationChart"/>
    <dgm:cxn modelId="{1FA143FD-68F3-407D-B134-72012A71C0B6}" type="presParOf" srcId="{7B845A2E-6D23-4E13-B22B-B19D1BD434AE}" destId="{56507AA3-4692-4E1F-84EA-83C96CD8AAF1}" srcOrd="2" destOrd="0" presId="urn:microsoft.com/office/officeart/2009/3/layout/HorizontalOrganizationChart"/>
    <dgm:cxn modelId="{072636A3-4F50-4883-A768-7C905160E027}" type="presParOf" srcId="{7B845A2E-6D23-4E13-B22B-B19D1BD434AE}" destId="{D84E98C3-7D9E-4186-B685-81A0CA42688A}" srcOrd="3" destOrd="0" presId="urn:microsoft.com/office/officeart/2009/3/layout/HorizontalOrganizationChart"/>
    <dgm:cxn modelId="{5B74DF42-7BE0-4098-82AB-72669B55E811}" type="presParOf" srcId="{D84E98C3-7D9E-4186-B685-81A0CA42688A}" destId="{427F484F-691E-4EF0-AE5B-19F089987E51}" srcOrd="0" destOrd="0" presId="urn:microsoft.com/office/officeart/2009/3/layout/HorizontalOrganizationChart"/>
    <dgm:cxn modelId="{19CDAE4E-CDC0-4460-AB97-8B6D0E50E9A2}" type="presParOf" srcId="{427F484F-691E-4EF0-AE5B-19F089987E51}" destId="{A1B2D5EA-9798-44A4-B76B-848792338DD1}" srcOrd="0" destOrd="0" presId="urn:microsoft.com/office/officeart/2009/3/layout/HorizontalOrganizationChart"/>
    <dgm:cxn modelId="{7B97DEF4-A5EF-4CAF-90C2-4180FCAC13D5}" type="presParOf" srcId="{427F484F-691E-4EF0-AE5B-19F089987E51}" destId="{836F816E-65E8-4A11-A24D-D8E76E019453}" srcOrd="1" destOrd="0" presId="urn:microsoft.com/office/officeart/2009/3/layout/HorizontalOrganizationChart"/>
    <dgm:cxn modelId="{E279516A-986D-403A-8313-670066A9933A}" type="presParOf" srcId="{D84E98C3-7D9E-4186-B685-81A0CA42688A}" destId="{C3D13BC6-AEB3-4D92-8D8B-FABA869C2472}" srcOrd="1" destOrd="0" presId="urn:microsoft.com/office/officeart/2009/3/layout/HorizontalOrganizationChart"/>
    <dgm:cxn modelId="{3460D602-86A2-4713-B32D-DB1A73C4575B}" type="presParOf" srcId="{C3D13BC6-AEB3-4D92-8D8B-FABA869C2472}" destId="{73706E4B-E2EC-4A6E-A763-755B27D9D5D4}" srcOrd="0" destOrd="0" presId="urn:microsoft.com/office/officeart/2009/3/layout/HorizontalOrganizationChart"/>
    <dgm:cxn modelId="{D4DF9431-D4CC-4724-8314-2061DC3F29E6}" type="presParOf" srcId="{C3D13BC6-AEB3-4D92-8D8B-FABA869C2472}" destId="{A719AA46-E003-4CD0-8EF7-131E344DE89A}" srcOrd="1" destOrd="0" presId="urn:microsoft.com/office/officeart/2009/3/layout/HorizontalOrganizationChart"/>
    <dgm:cxn modelId="{9343C871-B856-4988-84EE-1594E86FCDA4}" type="presParOf" srcId="{A719AA46-E003-4CD0-8EF7-131E344DE89A}" destId="{9F6ADDBE-D638-41CC-A819-31A5C4C58431}" srcOrd="0" destOrd="0" presId="urn:microsoft.com/office/officeart/2009/3/layout/HorizontalOrganizationChart"/>
    <dgm:cxn modelId="{66B03CBF-40BB-4916-AB6D-0752052F900C}" type="presParOf" srcId="{9F6ADDBE-D638-41CC-A819-31A5C4C58431}" destId="{4F66B946-58D2-4DC0-B114-12695A970104}" srcOrd="0" destOrd="0" presId="urn:microsoft.com/office/officeart/2009/3/layout/HorizontalOrganizationChart"/>
    <dgm:cxn modelId="{338B1CA0-5B98-44E6-AF43-1FB82ACDA1AD}" type="presParOf" srcId="{9F6ADDBE-D638-41CC-A819-31A5C4C58431}" destId="{47F01895-6D57-43C8-93C0-9751A41BB646}" srcOrd="1" destOrd="0" presId="urn:microsoft.com/office/officeart/2009/3/layout/HorizontalOrganizationChart"/>
    <dgm:cxn modelId="{D6E1FF32-661A-4129-BB04-EEDE74A89714}" type="presParOf" srcId="{A719AA46-E003-4CD0-8EF7-131E344DE89A}" destId="{DFF83B7B-CEE3-4447-99F4-E2C1D1CD6D15}" srcOrd="1" destOrd="0" presId="urn:microsoft.com/office/officeart/2009/3/layout/HorizontalOrganizationChart"/>
    <dgm:cxn modelId="{1077E949-1E78-401B-AA04-AA6AA04ED7AE}" type="presParOf" srcId="{DFF83B7B-CEE3-4447-99F4-E2C1D1CD6D15}" destId="{3DD17928-0521-4064-983D-01CAAD3781E6}" srcOrd="0" destOrd="0" presId="urn:microsoft.com/office/officeart/2009/3/layout/HorizontalOrganizationChart"/>
    <dgm:cxn modelId="{C439E783-254B-4A0C-BDCF-7301FA4F3424}" type="presParOf" srcId="{DFF83B7B-CEE3-4447-99F4-E2C1D1CD6D15}" destId="{11C1B205-85B8-4E4E-AC21-1F12D1F9F69F}" srcOrd="1" destOrd="0" presId="urn:microsoft.com/office/officeart/2009/3/layout/HorizontalOrganizationChart"/>
    <dgm:cxn modelId="{15AA6483-DE20-4DBF-8420-2C03C1C27338}" type="presParOf" srcId="{11C1B205-85B8-4E4E-AC21-1F12D1F9F69F}" destId="{19D947EA-F42A-4BD5-952B-BCC870A8E404}" srcOrd="0" destOrd="0" presId="urn:microsoft.com/office/officeart/2009/3/layout/HorizontalOrganizationChart"/>
    <dgm:cxn modelId="{C80E8561-58CC-4A5A-9199-44868DCC7B56}" type="presParOf" srcId="{19D947EA-F42A-4BD5-952B-BCC870A8E404}" destId="{DB4B40BC-CFD8-4318-9510-433C6B6D55CF}" srcOrd="0" destOrd="0" presId="urn:microsoft.com/office/officeart/2009/3/layout/HorizontalOrganizationChart"/>
    <dgm:cxn modelId="{6C6EFAFB-39DE-49FA-8B2B-E7C7F5F2CA12}" type="presParOf" srcId="{19D947EA-F42A-4BD5-952B-BCC870A8E404}" destId="{C2336B2B-89E0-47B5-B4B7-39460E8D6505}" srcOrd="1" destOrd="0" presId="urn:microsoft.com/office/officeart/2009/3/layout/HorizontalOrganizationChart"/>
    <dgm:cxn modelId="{4BCA19CC-228D-4D1A-B7FD-13215D8B38BD}" type="presParOf" srcId="{11C1B205-85B8-4E4E-AC21-1F12D1F9F69F}" destId="{BA477237-75CB-4F9D-9C15-DE6BFDDC22E8}" srcOrd="1" destOrd="0" presId="urn:microsoft.com/office/officeart/2009/3/layout/HorizontalOrganizationChart"/>
    <dgm:cxn modelId="{AA12ADFD-7FBA-44E1-B1F2-007D9D2DA973}" type="presParOf" srcId="{11C1B205-85B8-4E4E-AC21-1F12D1F9F69F}" destId="{3EE2648A-AC2E-4D1E-B64A-BE7499DA3C7E}" srcOrd="2" destOrd="0" presId="urn:microsoft.com/office/officeart/2009/3/layout/HorizontalOrganizationChart"/>
    <dgm:cxn modelId="{7D570B08-0471-4472-B810-6B2B204C73C4}" type="presParOf" srcId="{A719AA46-E003-4CD0-8EF7-131E344DE89A}" destId="{74B5B129-798A-45B7-A7BA-3EA5D6D1AF45}" srcOrd="2" destOrd="0" presId="urn:microsoft.com/office/officeart/2009/3/layout/HorizontalOrganizationChart"/>
    <dgm:cxn modelId="{1AE0F3CD-B527-49A4-A60A-93E5E1E9FDEC}" type="presParOf" srcId="{C3D13BC6-AEB3-4D92-8D8B-FABA869C2472}" destId="{400B27C4-C05F-4488-9FE7-D6FCE2BA2FC1}" srcOrd="2" destOrd="0" presId="urn:microsoft.com/office/officeart/2009/3/layout/HorizontalOrganizationChart"/>
    <dgm:cxn modelId="{F5C26A7A-0A08-419A-9507-08B990447F50}" type="presParOf" srcId="{C3D13BC6-AEB3-4D92-8D8B-FABA869C2472}" destId="{E10FDF64-D444-4513-9E28-1324191C46B2}" srcOrd="3" destOrd="0" presId="urn:microsoft.com/office/officeart/2009/3/layout/HorizontalOrganizationChart"/>
    <dgm:cxn modelId="{F5F2D50E-A620-4971-B84E-21EE3E50D375}" type="presParOf" srcId="{E10FDF64-D444-4513-9E28-1324191C46B2}" destId="{BB2D4608-E9C1-44B1-A6B4-744436F6D320}" srcOrd="0" destOrd="0" presId="urn:microsoft.com/office/officeart/2009/3/layout/HorizontalOrganizationChart"/>
    <dgm:cxn modelId="{53D73BF0-62D8-4203-A6FD-D33711AABB70}" type="presParOf" srcId="{BB2D4608-E9C1-44B1-A6B4-744436F6D320}" destId="{949372AC-39E2-4AE5-9AED-6B113BEF35AF}" srcOrd="0" destOrd="0" presId="urn:microsoft.com/office/officeart/2009/3/layout/HorizontalOrganizationChart"/>
    <dgm:cxn modelId="{FA1C8F75-433A-498D-BA86-05345E09B578}" type="presParOf" srcId="{BB2D4608-E9C1-44B1-A6B4-744436F6D320}" destId="{692B7548-D442-4CC3-A5D4-B35578249229}" srcOrd="1" destOrd="0" presId="urn:microsoft.com/office/officeart/2009/3/layout/HorizontalOrganizationChart"/>
    <dgm:cxn modelId="{70612739-A0F0-43CD-A4F1-1CDD8EF15B6F}" type="presParOf" srcId="{E10FDF64-D444-4513-9E28-1324191C46B2}" destId="{4363EA2F-CB49-4DF8-8D6B-DA8A88D0D5D7}" srcOrd="1" destOrd="0" presId="urn:microsoft.com/office/officeart/2009/3/layout/HorizontalOrganizationChart"/>
    <dgm:cxn modelId="{D650407D-DFCA-4A96-8095-784E798553AD}" type="presParOf" srcId="{4363EA2F-CB49-4DF8-8D6B-DA8A88D0D5D7}" destId="{D15E3601-EA93-4552-9079-CEFC836176A7}" srcOrd="0" destOrd="0" presId="urn:microsoft.com/office/officeart/2009/3/layout/HorizontalOrganizationChart"/>
    <dgm:cxn modelId="{34FDF51F-894F-4731-AB29-B8DFA8879D2B}" type="presParOf" srcId="{4363EA2F-CB49-4DF8-8D6B-DA8A88D0D5D7}" destId="{0BF2D0D8-A2A8-4947-B5C5-C3DF98AE8F3C}" srcOrd="1" destOrd="0" presId="urn:microsoft.com/office/officeart/2009/3/layout/HorizontalOrganizationChart"/>
    <dgm:cxn modelId="{5565584C-8139-46A0-8642-1D2320348BC0}" type="presParOf" srcId="{0BF2D0D8-A2A8-4947-B5C5-C3DF98AE8F3C}" destId="{A4C57F70-B391-48F9-9BF9-E5B4E1CB8345}" srcOrd="0" destOrd="0" presId="urn:microsoft.com/office/officeart/2009/3/layout/HorizontalOrganizationChart"/>
    <dgm:cxn modelId="{D0F6FF70-6B6A-42AB-A026-5482DF03C930}" type="presParOf" srcId="{A4C57F70-B391-48F9-9BF9-E5B4E1CB8345}" destId="{985ABC27-6116-4A73-94D7-F3B517A66F6A}" srcOrd="0" destOrd="0" presId="urn:microsoft.com/office/officeart/2009/3/layout/HorizontalOrganizationChart"/>
    <dgm:cxn modelId="{A4A944FA-5A3B-4D39-B74A-6C1CA81FA023}" type="presParOf" srcId="{A4C57F70-B391-48F9-9BF9-E5B4E1CB8345}" destId="{2B38330B-86F0-49A5-9A26-53F177D1724F}" srcOrd="1" destOrd="0" presId="urn:microsoft.com/office/officeart/2009/3/layout/HorizontalOrganizationChart"/>
    <dgm:cxn modelId="{0239A47E-52A0-4FD6-9DB4-B1C38BCBDCB0}" type="presParOf" srcId="{0BF2D0D8-A2A8-4947-B5C5-C3DF98AE8F3C}" destId="{96967A77-4D4C-46D2-A6FB-4BE838540446}" srcOrd="1" destOrd="0" presId="urn:microsoft.com/office/officeart/2009/3/layout/HorizontalOrganizationChart"/>
    <dgm:cxn modelId="{84B1ACFD-46AA-4C80-8770-3F370B81C029}" type="presParOf" srcId="{0BF2D0D8-A2A8-4947-B5C5-C3DF98AE8F3C}" destId="{ADA2FCE3-C0C9-4E39-9623-835E7F165F25}" srcOrd="2" destOrd="0" presId="urn:microsoft.com/office/officeart/2009/3/layout/HorizontalOrganizationChart"/>
    <dgm:cxn modelId="{F53AF792-B8D1-4DFB-87B4-99B9159081C4}" type="presParOf" srcId="{E10FDF64-D444-4513-9E28-1324191C46B2}" destId="{74749792-5742-402E-B4DA-EC3AA1789A2D}" srcOrd="2" destOrd="0" presId="urn:microsoft.com/office/officeart/2009/3/layout/HorizontalOrganizationChart"/>
    <dgm:cxn modelId="{961296C2-BE06-400F-B05E-A7904533CD38}" type="presParOf" srcId="{D84E98C3-7D9E-4186-B685-81A0CA42688A}" destId="{1FB3CEA2-E707-44F8-B276-FD3153CC0D26}" srcOrd="2" destOrd="0" presId="urn:microsoft.com/office/officeart/2009/3/layout/HorizontalOrganizationChart"/>
    <dgm:cxn modelId="{EE1EB576-FB36-447D-9C3D-A54416698E88}" type="presParOf" srcId="{7B845A2E-6D23-4E13-B22B-B19D1BD434AE}" destId="{470F0E0F-DDA7-4AAC-A402-917E7F07E2DF}" srcOrd="4" destOrd="0" presId="urn:microsoft.com/office/officeart/2009/3/layout/HorizontalOrganizationChart"/>
    <dgm:cxn modelId="{13A3CCB7-BDBA-4296-A1DB-9F7434C01E9D}" type="presParOf" srcId="{7B845A2E-6D23-4E13-B22B-B19D1BD434AE}" destId="{4BEDB79C-9996-44BD-A167-218D011BEF5E}" srcOrd="5" destOrd="0" presId="urn:microsoft.com/office/officeart/2009/3/layout/HorizontalOrganizationChart"/>
    <dgm:cxn modelId="{0BCEAEED-13D4-4603-84EA-698AF67E3409}" type="presParOf" srcId="{4BEDB79C-9996-44BD-A167-218D011BEF5E}" destId="{AE4F2C86-7171-456E-B36E-B39D27A4FF52}" srcOrd="0" destOrd="0" presId="urn:microsoft.com/office/officeart/2009/3/layout/HorizontalOrganizationChart"/>
    <dgm:cxn modelId="{45CC20F3-7C3B-4A27-8F46-F29DE6E4718B}" type="presParOf" srcId="{AE4F2C86-7171-456E-B36E-B39D27A4FF52}" destId="{6546AC73-C1EA-47D7-BA8F-B0B00FED2C65}" srcOrd="0" destOrd="0" presId="urn:microsoft.com/office/officeart/2009/3/layout/HorizontalOrganizationChart"/>
    <dgm:cxn modelId="{280C827E-D0C4-47EF-97B3-25883C20468D}" type="presParOf" srcId="{AE4F2C86-7171-456E-B36E-B39D27A4FF52}" destId="{27C6CE63-C4DF-4EC6-BF59-7A491141B6FD}" srcOrd="1" destOrd="0" presId="urn:microsoft.com/office/officeart/2009/3/layout/HorizontalOrganizationChart"/>
    <dgm:cxn modelId="{0398C544-B12B-4250-AB78-D06E80F9CD92}" type="presParOf" srcId="{4BEDB79C-9996-44BD-A167-218D011BEF5E}" destId="{74B9B680-237A-4519-8A07-018CC8501332}" srcOrd="1" destOrd="0" presId="urn:microsoft.com/office/officeart/2009/3/layout/HorizontalOrganizationChart"/>
    <dgm:cxn modelId="{24F0E963-7D0F-4615-884A-C03E188B1C6A}" type="presParOf" srcId="{74B9B680-237A-4519-8A07-018CC8501332}" destId="{1AE31C52-2579-44B5-9BC0-1B19520B0C70}" srcOrd="0" destOrd="0" presId="urn:microsoft.com/office/officeart/2009/3/layout/HorizontalOrganizationChart"/>
    <dgm:cxn modelId="{7FAA60A5-DF7E-4E63-9AD5-32E2D7033AD2}" type="presParOf" srcId="{74B9B680-237A-4519-8A07-018CC8501332}" destId="{5065A4D5-6FEB-40DD-809B-D363DBFF3533}" srcOrd="1" destOrd="0" presId="urn:microsoft.com/office/officeart/2009/3/layout/HorizontalOrganizationChart"/>
    <dgm:cxn modelId="{38730052-F522-4958-8921-AACA485DA677}" type="presParOf" srcId="{5065A4D5-6FEB-40DD-809B-D363DBFF3533}" destId="{BAEDA2F8-C444-41EF-B954-99FEF18AAB10}" srcOrd="0" destOrd="0" presId="urn:microsoft.com/office/officeart/2009/3/layout/HorizontalOrganizationChart"/>
    <dgm:cxn modelId="{7C5177E7-C057-4843-8AAD-80164CAA5C34}" type="presParOf" srcId="{BAEDA2F8-C444-41EF-B954-99FEF18AAB10}" destId="{3C9071FE-B591-4802-988F-5F91AB05AFB8}" srcOrd="0" destOrd="0" presId="urn:microsoft.com/office/officeart/2009/3/layout/HorizontalOrganizationChart"/>
    <dgm:cxn modelId="{60AA8341-0E8D-485A-A1DB-339278582B75}" type="presParOf" srcId="{BAEDA2F8-C444-41EF-B954-99FEF18AAB10}" destId="{4468E45A-9FEC-4343-B222-1954A592D6E4}" srcOrd="1" destOrd="0" presId="urn:microsoft.com/office/officeart/2009/3/layout/HorizontalOrganizationChart"/>
    <dgm:cxn modelId="{E3F3AB8F-6401-42DF-8945-DD1664EA553D}" type="presParOf" srcId="{5065A4D5-6FEB-40DD-809B-D363DBFF3533}" destId="{1EC945A8-650A-4571-A965-DE0E603D016A}" srcOrd="1" destOrd="0" presId="urn:microsoft.com/office/officeart/2009/3/layout/HorizontalOrganizationChart"/>
    <dgm:cxn modelId="{3C707404-72D2-4788-9CBD-23BCD0D6A03C}" type="presParOf" srcId="{1EC945A8-650A-4571-A965-DE0E603D016A}" destId="{D5FCD1EA-7011-463E-8D08-1121784227E1}" srcOrd="0" destOrd="0" presId="urn:microsoft.com/office/officeart/2009/3/layout/HorizontalOrganizationChart"/>
    <dgm:cxn modelId="{4A8A0368-420B-485E-9539-2EFD51C8B9E7}" type="presParOf" srcId="{1EC945A8-650A-4571-A965-DE0E603D016A}" destId="{9E30E89F-AF4F-44EE-8B31-C95628BC7AE3}" srcOrd="1" destOrd="0" presId="urn:microsoft.com/office/officeart/2009/3/layout/HorizontalOrganizationChart"/>
    <dgm:cxn modelId="{A9CCDFE0-5841-4B63-BF5F-7E7D4A040A63}" type="presParOf" srcId="{9E30E89F-AF4F-44EE-8B31-C95628BC7AE3}" destId="{F5B85168-75B2-464A-A03E-B5984E12C6CE}" srcOrd="0" destOrd="0" presId="urn:microsoft.com/office/officeart/2009/3/layout/HorizontalOrganizationChart"/>
    <dgm:cxn modelId="{629EA778-7882-4E4D-811A-82647598B0C5}" type="presParOf" srcId="{F5B85168-75B2-464A-A03E-B5984E12C6CE}" destId="{81FF2F64-2783-40F6-B6B8-5E87DB0F1411}" srcOrd="0" destOrd="0" presId="urn:microsoft.com/office/officeart/2009/3/layout/HorizontalOrganizationChart"/>
    <dgm:cxn modelId="{D4928E19-F239-4979-B7B4-9B7F64BC01DF}" type="presParOf" srcId="{F5B85168-75B2-464A-A03E-B5984E12C6CE}" destId="{69E8744E-FF71-4DEB-AC71-1CD641F73768}" srcOrd="1" destOrd="0" presId="urn:microsoft.com/office/officeart/2009/3/layout/HorizontalOrganizationChart"/>
    <dgm:cxn modelId="{67C52DD2-B13F-46D8-86C1-72B32981B63E}" type="presParOf" srcId="{9E30E89F-AF4F-44EE-8B31-C95628BC7AE3}" destId="{F8987E23-EB9E-4737-8164-9FB498812634}" srcOrd="1" destOrd="0" presId="urn:microsoft.com/office/officeart/2009/3/layout/HorizontalOrganizationChart"/>
    <dgm:cxn modelId="{24306468-155F-4968-BE3A-0437B4592A59}" type="presParOf" srcId="{9E30E89F-AF4F-44EE-8B31-C95628BC7AE3}" destId="{321F529F-0ECA-4FE3-A273-0D50EB27CDE7}" srcOrd="2" destOrd="0" presId="urn:microsoft.com/office/officeart/2009/3/layout/HorizontalOrganizationChart"/>
    <dgm:cxn modelId="{F085E6A0-B48F-457A-BAAA-75BAA1B7D223}" type="presParOf" srcId="{1EC945A8-650A-4571-A965-DE0E603D016A}" destId="{A363E62F-4363-48F4-83B6-1466A4C959B2}" srcOrd="2" destOrd="0" presId="urn:microsoft.com/office/officeart/2009/3/layout/HorizontalOrganizationChart"/>
    <dgm:cxn modelId="{828273DD-9832-448F-9EBC-42047ED8D54B}" type="presParOf" srcId="{1EC945A8-650A-4571-A965-DE0E603D016A}" destId="{339B4654-DE62-4E56-ABE5-0EE15D0D658E}" srcOrd="3" destOrd="0" presId="urn:microsoft.com/office/officeart/2009/3/layout/HorizontalOrganizationChart"/>
    <dgm:cxn modelId="{F1D33B84-F1FF-4C80-BBDD-11B11A4745AB}" type="presParOf" srcId="{339B4654-DE62-4E56-ABE5-0EE15D0D658E}" destId="{FC4DF474-C10E-4F05-958B-1245E4305EC7}" srcOrd="0" destOrd="0" presId="urn:microsoft.com/office/officeart/2009/3/layout/HorizontalOrganizationChart"/>
    <dgm:cxn modelId="{748538A5-9F6D-4A71-9BA3-D152B137C71D}" type="presParOf" srcId="{FC4DF474-C10E-4F05-958B-1245E4305EC7}" destId="{4A379732-6D42-446E-8F8D-39137F0E1E80}" srcOrd="0" destOrd="0" presId="urn:microsoft.com/office/officeart/2009/3/layout/HorizontalOrganizationChart"/>
    <dgm:cxn modelId="{C49BF1AC-A581-4A9E-8C76-AC48BF8DF540}" type="presParOf" srcId="{FC4DF474-C10E-4F05-958B-1245E4305EC7}" destId="{3B19102E-4083-4481-911D-9214E5278ED9}" srcOrd="1" destOrd="0" presId="urn:microsoft.com/office/officeart/2009/3/layout/HorizontalOrganizationChart"/>
    <dgm:cxn modelId="{3D88A9C7-1763-441B-866E-BCBD95748AEF}" type="presParOf" srcId="{339B4654-DE62-4E56-ABE5-0EE15D0D658E}" destId="{9E70E266-205F-4FA0-BDF2-0FC6FBD5061F}" srcOrd="1" destOrd="0" presId="urn:microsoft.com/office/officeart/2009/3/layout/HorizontalOrganizationChart"/>
    <dgm:cxn modelId="{A62D140A-BC48-4776-8DF6-092C4FB26465}" type="presParOf" srcId="{339B4654-DE62-4E56-ABE5-0EE15D0D658E}" destId="{6B7AD68C-F1DF-40DF-ACDE-3F71F95A37ED}" srcOrd="2" destOrd="0" presId="urn:microsoft.com/office/officeart/2009/3/layout/HorizontalOrganizationChart"/>
    <dgm:cxn modelId="{4143B802-394D-4070-818D-E09D2152491A}" type="presParOf" srcId="{1EC945A8-650A-4571-A965-DE0E603D016A}" destId="{B34A33AD-EE2F-4A53-8D76-FE1C7DB062B0}" srcOrd="4" destOrd="0" presId="urn:microsoft.com/office/officeart/2009/3/layout/HorizontalOrganizationChart"/>
    <dgm:cxn modelId="{1B2D3DB2-859B-4074-8162-F9B1F932AD85}" type="presParOf" srcId="{1EC945A8-650A-4571-A965-DE0E603D016A}" destId="{0C0F4CE5-7887-441A-867A-4231FDB2E887}" srcOrd="5" destOrd="0" presId="urn:microsoft.com/office/officeart/2009/3/layout/HorizontalOrganizationChart"/>
    <dgm:cxn modelId="{F1AFE11D-EDF0-49E8-A6D6-B40192C8E52B}" type="presParOf" srcId="{0C0F4CE5-7887-441A-867A-4231FDB2E887}" destId="{7B9BE58A-AE1C-48AF-94BF-65FB56295426}" srcOrd="0" destOrd="0" presId="urn:microsoft.com/office/officeart/2009/3/layout/HorizontalOrganizationChart"/>
    <dgm:cxn modelId="{AB3B9E6E-7957-4826-8756-0B380A5BF223}" type="presParOf" srcId="{7B9BE58A-AE1C-48AF-94BF-65FB56295426}" destId="{92E97980-7519-4B6E-AE69-D7926EB27E36}" srcOrd="0" destOrd="0" presId="urn:microsoft.com/office/officeart/2009/3/layout/HorizontalOrganizationChart"/>
    <dgm:cxn modelId="{84976CFD-140A-4BFE-AA33-B8A34D85884A}" type="presParOf" srcId="{7B9BE58A-AE1C-48AF-94BF-65FB56295426}" destId="{1C5E4D60-CC19-4393-9DAA-81B0DBC80395}" srcOrd="1" destOrd="0" presId="urn:microsoft.com/office/officeart/2009/3/layout/HorizontalOrganizationChart"/>
    <dgm:cxn modelId="{4BB57F7A-CCCE-4B03-9451-E1A325C813A1}" type="presParOf" srcId="{0C0F4CE5-7887-441A-867A-4231FDB2E887}" destId="{33CB3704-A71A-443B-8262-35B2B0B5BAA4}" srcOrd="1" destOrd="0" presId="urn:microsoft.com/office/officeart/2009/3/layout/HorizontalOrganizationChart"/>
    <dgm:cxn modelId="{708A5B28-76D3-47D3-9B52-72A84ED49819}" type="presParOf" srcId="{0C0F4CE5-7887-441A-867A-4231FDB2E887}" destId="{B44B6B5B-74DC-40E6-B9F7-103DD9A1B5B4}" srcOrd="2" destOrd="0" presId="urn:microsoft.com/office/officeart/2009/3/layout/HorizontalOrganizationChart"/>
    <dgm:cxn modelId="{D3951B69-F4EB-4147-85F5-3EDE10DD95A8}" type="presParOf" srcId="{1EC945A8-650A-4571-A965-DE0E603D016A}" destId="{3F7B6E96-B140-4084-906D-940AF2E2720A}" srcOrd="6" destOrd="0" presId="urn:microsoft.com/office/officeart/2009/3/layout/HorizontalOrganizationChart"/>
    <dgm:cxn modelId="{2E38C205-A867-44EF-A2CE-57550C35C66C}" type="presParOf" srcId="{1EC945A8-650A-4571-A965-DE0E603D016A}" destId="{93ABB424-DB6B-4411-8966-EB5663A75347}" srcOrd="7" destOrd="0" presId="urn:microsoft.com/office/officeart/2009/3/layout/HorizontalOrganizationChart"/>
    <dgm:cxn modelId="{29EB9479-9897-4250-9467-A05A6C65D95D}" type="presParOf" srcId="{93ABB424-DB6B-4411-8966-EB5663A75347}" destId="{A97AFD26-3EE9-4565-AAA3-4B6996290330}" srcOrd="0" destOrd="0" presId="urn:microsoft.com/office/officeart/2009/3/layout/HorizontalOrganizationChart"/>
    <dgm:cxn modelId="{AAEB49D2-96EB-4465-BF3B-F5406F84E0EA}" type="presParOf" srcId="{A97AFD26-3EE9-4565-AAA3-4B6996290330}" destId="{CF45F42E-C7EF-446C-ADA1-46032E0DD01E}" srcOrd="0" destOrd="0" presId="urn:microsoft.com/office/officeart/2009/3/layout/HorizontalOrganizationChart"/>
    <dgm:cxn modelId="{A66D99EB-846F-48FD-BE16-0409E8C75D3B}" type="presParOf" srcId="{A97AFD26-3EE9-4565-AAA3-4B6996290330}" destId="{1DB1BE71-8562-4196-B53B-AED148289FF4}" srcOrd="1" destOrd="0" presId="urn:microsoft.com/office/officeart/2009/3/layout/HorizontalOrganizationChart"/>
    <dgm:cxn modelId="{1950E6E9-3E12-49B8-A4BD-D79C0E8A18E2}" type="presParOf" srcId="{93ABB424-DB6B-4411-8966-EB5663A75347}" destId="{D1B6324F-1F8A-4B07-8EFD-44421172E1FE}" srcOrd="1" destOrd="0" presId="urn:microsoft.com/office/officeart/2009/3/layout/HorizontalOrganizationChart"/>
    <dgm:cxn modelId="{486A4E7F-A292-4FD0-9C38-5F1524CFDDB2}" type="presParOf" srcId="{93ABB424-DB6B-4411-8966-EB5663A75347}" destId="{5C21F304-B1AF-4904-A680-2FC3457828BE}" srcOrd="2" destOrd="0" presId="urn:microsoft.com/office/officeart/2009/3/layout/HorizontalOrganizationChart"/>
    <dgm:cxn modelId="{8BEF309D-FB89-47F1-A913-7BCF9B132473}" type="presParOf" srcId="{5065A4D5-6FEB-40DD-809B-D363DBFF3533}" destId="{13E7632D-CD98-4BE1-BF3C-17E4BC406E03}" srcOrd="2" destOrd="0" presId="urn:microsoft.com/office/officeart/2009/3/layout/HorizontalOrganizationChart"/>
    <dgm:cxn modelId="{A2970DA3-2228-4976-8606-3B18DA71EB7F}" type="presParOf" srcId="{74B9B680-237A-4519-8A07-018CC8501332}" destId="{2EE33F4A-5B42-4913-A78F-7BC7B20E168D}" srcOrd="2" destOrd="0" presId="urn:microsoft.com/office/officeart/2009/3/layout/HorizontalOrganizationChart"/>
    <dgm:cxn modelId="{B1C0959E-5E53-42F2-BC5A-297BD316D3B8}" type="presParOf" srcId="{74B9B680-237A-4519-8A07-018CC8501332}" destId="{4B10D2BB-21D7-4379-B9C6-6ECF7025B98F}" srcOrd="3" destOrd="0" presId="urn:microsoft.com/office/officeart/2009/3/layout/HorizontalOrganizationChart"/>
    <dgm:cxn modelId="{ED45B926-02B5-4742-8E00-56453CCF33A4}" type="presParOf" srcId="{4B10D2BB-21D7-4379-B9C6-6ECF7025B98F}" destId="{8E61A94F-1825-44C7-BAEC-99FACAB9F5EB}" srcOrd="0" destOrd="0" presId="urn:microsoft.com/office/officeart/2009/3/layout/HorizontalOrganizationChart"/>
    <dgm:cxn modelId="{7A316935-2288-4592-B46B-BDAE9DAE8574}" type="presParOf" srcId="{8E61A94F-1825-44C7-BAEC-99FACAB9F5EB}" destId="{295ADE35-8476-49D3-B0D3-53D672E3D657}" srcOrd="0" destOrd="0" presId="urn:microsoft.com/office/officeart/2009/3/layout/HorizontalOrganizationChart"/>
    <dgm:cxn modelId="{A907450B-92D4-4738-96AC-E90EF6998CE4}" type="presParOf" srcId="{8E61A94F-1825-44C7-BAEC-99FACAB9F5EB}" destId="{E1F21AF3-4BB5-48CD-A14E-A800F0812D24}" srcOrd="1" destOrd="0" presId="urn:microsoft.com/office/officeart/2009/3/layout/HorizontalOrganizationChart"/>
    <dgm:cxn modelId="{CA9F0DF5-B756-462E-ADE8-FBFE39EA6DDB}" type="presParOf" srcId="{4B10D2BB-21D7-4379-B9C6-6ECF7025B98F}" destId="{4F8D0A2C-1C5F-4F33-A431-52F4F51203C5}" srcOrd="1" destOrd="0" presId="urn:microsoft.com/office/officeart/2009/3/layout/HorizontalOrganizationChart"/>
    <dgm:cxn modelId="{894B736E-B70C-402B-B20E-E6560AC9B854}" type="presParOf" srcId="{4F8D0A2C-1C5F-4F33-A431-52F4F51203C5}" destId="{53D2BB8A-CACA-4E44-8424-DA9973B0D821}" srcOrd="0" destOrd="0" presId="urn:microsoft.com/office/officeart/2009/3/layout/HorizontalOrganizationChart"/>
    <dgm:cxn modelId="{9958CCAC-8E5D-461D-8357-98078418F08C}" type="presParOf" srcId="{4F8D0A2C-1C5F-4F33-A431-52F4F51203C5}" destId="{41C04D40-9AB1-4DCF-ADD9-CF77C177205D}" srcOrd="1" destOrd="0" presId="urn:microsoft.com/office/officeart/2009/3/layout/HorizontalOrganizationChart"/>
    <dgm:cxn modelId="{DAD5C4D3-0510-40BD-8744-2CBFE71F9D0B}" type="presParOf" srcId="{41C04D40-9AB1-4DCF-ADD9-CF77C177205D}" destId="{9D0CCB74-7ED3-4850-8D63-DF820A5B024C}" srcOrd="0" destOrd="0" presId="urn:microsoft.com/office/officeart/2009/3/layout/HorizontalOrganizationChart"/>
    <dgm:cxn modelId="{636F7D79-E813-4ECE-BC18-94DD81537DE6}" type="presParOf" srcId="{9D0CCB74-7ED3-4850-8D63-DF820A5B024C}" destId="{6D1EEDEE-5D02-4E0B-9776-8C4B73247BA6}" srcOrd="0" destOrd="0" presId="urn:microsoft.com/office/officeart/2009/3/layout/HorizontalOrganizationChart"/>
    <dgm:cxn modelId="{4716E907-A26D-441F-8DA2-7D98E248A97C}" type="presParOf" srcId="{9D0CCB74-7ED3-4850-8D63-DF820A5B024C}" destId="{9F0D735D-C898-4C63-AE84-6DA4AEF3AEFA}" srcOrd="1" destOrd="0" presId="urn:microsoft.com/office/officeart/2009/3/layout/HorizontalOrganizationChart"/>
    <dgm:cxn modelId="{21589430-71F1-4B5E-A23C-34426CBA93C8}" type="presParOf" srcId="{41C04D40-9AB1-4DCF-ADD9-CF77C177205D}" destId="{3C88508B-8551-4338-A926-A0AEC75F2AF3}" srcOrd="1" destOrd="0" presId="urn:microsoft.com/office/officeart/2009/3/layout/HorizontalOrganizationChart"/>
    <dgm:cxn modelId="{645B79D9-B1CA-4AE8-8411-8E7C80129BEE}" type="presParOf" srcId="{41C04D40-9AB1-4DCF-ADD9-CF77C177205D}" destId="{950A5ED5-4A6E-4C57-87ED-3DCD7C439540}" srcOrd="2" destOrd="0" presId="urn:microsoft.com/office/officeart/2009/3/layout/HorizontalOrganizationChart"/>
    <dgm:cxn modelId="{C8BF8802-BE70-4C3A-A59B-20A016532D5F}" type="presParOf" srcId="{4B10D2BB-21D7-4379-B9C6-6ECF7025B98F}" destId="{9D556E94-5A83-4761-9E8F-610D62FA7109}" srcOrd="2" destOrd="0" presId="urn:microsoft.com/office/officeart/2009/3/layout/HorizontalOrganizationChart"/>
    <dgm:cxn modelId="{D5EBF887-FD6A-470C-9BA1-464313C18B5D}" type="presParOf" srcId="{74B9B680-237A-4519-8A07-018CC8501332}" destId="{977B56F6-1042-463E-A7FA-775CD9674DA0}" srcOrd="4" destOrd="0" presId="urn:microsoft.com/office/officeart/2009/3/layout/HorizontalOrganizationChart"/>
    <dgm:cxn modelId="{E4B804F5-2B7E-4A5C-ADF4-9E2BE005FE78}" type="presParOf" srcId="{74B9B680-237A-4519-8A07-018CC8501332}" destId="{148C6664-48FC-4DD2-9F85-B4A0F2856459}" srcOrd="5" destOrd="0" presId="urn:microsoft.com/office/officeart/2009/3/layout/HorizontalOrganizationChart"/>
    <dgm:cxn modelId="{4043185D-5F71-4790-9874-B436F804D1B5}" type="presParOf" srcId="{148C6664-48FC-4DD2-9F85-B4A0F2856459}" destId="{C47121B4-2826-4872-ACDD-B5AC69C9D1F1}" srcOrd="0" destOrd="0" presId="urn:microsoft.com/office/officeart/2009/3/layout/HorizontalOrganizationChart"/>
    <dgm:cxn modelId="{26C0C6F0-3D01-4EBC-8A7E-8501799ED48E}" type="presParOf" srcId="{C47121B4-2826-4872-ACDD-B5AC69C9D1F1}" destId="{B7F2277A-ACE0-4FDB-A381-CB7B08913D9E}" srcOrd="0" destOrd="0" presId="urn:microsoft.com/office/officeart/2009/3/layout/HorizontalOrganizationChart"/>
    <dgm:cxn modelId="{00B08CA7-921E-4C2A-87A9-0B0FFDB29D29}" type="presParOf" srcId="{C47121B4-2826-4872-ACDD-B5AC69C9D1F1}" destId="{DB0FB4D1-2C28-4762-A165-8006EA1830FB}" srcOrd="1" destOrd="0" presId="urn:microsoft.com/office/officeart/2009/3/layout/HorizontalOrganizationChart"/>
    <dgm:cxn modelId="{A6D93157-B953-43D5-8AF2-C17DB97C9B68}" type="presParOf" srcId="{148C6664-48FC-4DD2-9F85-B4A0F2856459}" destId="{78B25022-C9B6-4E46-81DB-F09CCB4A93C7}" srcOrd="1" destOrd="0" presId="urn:microsoft.com/office/officeart/2009/3/layout/HorizontalOrganizationChart"/>
    <dgm:cxn modelId="{8E98C5FF-F50A-478C-92E9-3E658E53C819}" type="presParOf" srcId="{78B25022-C9B6-4E46-81DB-F09CCB4A93C7}" destId="{D55D9F90-282C-422A-A182-DC93163C9C16}" srcOrd="0" destOrd="0" presId="urn:microsoft.com/office/officeart/2009/3/layout/HorizontalOrganizationChart"/>
    <dgm:cxn modelId="{C82D0419-82BD-42D7-819B-A42C68CDC919}" type="presParOf" srcId="{78B25022-C9B6-4E46-81DB-F09CCB4A93C7}" destId="{9BEDD1A3-697B-4154-9123-61F009A519AC}" srcOrd="1" destOrd="0" presId="urn:microsoft.com/office/officeart/2009/3/layout/HorizontalOrganizationChart"/>
    <dgm:cxn modelId="{9CAA3A9E-5B35-4D99-A329-FE930398A8E4}" type="presParOf" srcId="{9BEDD1A3-697B-4154-9123-61F009A519AC}" destId="{16C4B378-F8B7-4065-A776-FF896056006B}" srcOrd="0" destOrd="0" presId="urn:microsoft.com/office/officeart/2009/3/layout/HorizontalOrganizationChart"/>
    <dgm:cxn modelId="{EB2DAF30-D838-4A72-AB82-8114ECE53FED}" type="presParOf" srcId="{16C4B378-F8B7-4065-A776-FF896056006B}" destId="{FC0AF896-8A63-4D82-B82B-C1C0074CAD4D}" srcOrd="0" destOrd="0" presId="urn:microsoft.com/office/officeart/2009/3/layout/HorizontalOrganizationChart"/>
    <dgm:cxn modelId="{BD1CDC8A-DABF-45C9-B2A5-A8A11398EAB0}" type="presParOf" srcId="{16C4B378-F8B7-4065-A776-FF896056006B}" destId="{1F101C71-D04A-4B6E-891A-12B7DA2A94B2}" srcOrd="1" destOrd="0" presId="urn:microsoft.com/office/officeart/2009/3/layout/HorizontalOrganizationChart"/>
    <dgm:cxn modelId="{CAA9C9E6-5179-4F01-B49D-2C7A00154E63}" type="presParOf" srcId="{9BEDD1A3-697B-4154-9123-61F009A519AC}" destId="{932B5487-B1E5-44D7-ABA1-5C9C4066E579}" srcOrd="1" destOrd="0" presId="urn:microsoft.com/office/officeart/2009/3/layout/HorizontalOrganizationChart"/>
    <dgm:cxn modelId="{1A3F0642-84B1-41CC-A576-8F151593DFC4}" type="presParOf" srcId="{9BEDD1A3-697B-4154-9123-61F009A519AC}" destId="{4F9DAF70-0A28-4B96-84BE-AECC7FD9A0B9}" srcOrd="2" destOrd="0" presId="urn:microsoft.com/office/officeart/2009/3/layout/HorizontalOrganizationChart"/>
    <dgm:cxn modelId="{9164D474-FF9E-3D40-A9E7-672E56E46EB4}" type="presParOf" srcId="{78B25022-C9B6-4E46-81DB-F09CCB4A93C7}" destId="{009DAACB-C377-A94C-AF1F-A005F6B2200E}" srcOrd="2" destOrd="0" presId="urn:microsoft.com/office/officeart/2009/3/layout/HorizontalOrganizationChart"/>
    <dgm:cxn modelId="{E8F1E7AB-B20A-FD4A-A8F9-E7B970A42CAA}" type="presParOf" srcId="{78B25022-C9B6-4E46-81DB-F09CCB4A93C7}" destId="{488FDF3A-BFDA-8B48-9033-66157CBAC99D}" srcOrd="3" destOrd="0" presId="urn:microsoft.com/office/officeart/2009/3/layout/HorizontalOrganizationChart"/>
    <dgm:cxn modelId="{9CA236AD-909C-F248-A9C7-4D04A5D6B6A4}" type="presParOf" srcId="{488FDF3A-BFDA-8B48-9033-66157CBAC99D}" destId="{AF210DA1-F3CF-4B48-BC86-C3E3BAD8C8D2}" srcOrd="0" destOrd="0" presId="urn:microsoft.com/office/officeart/2009/3/layout/HorizontalOrganizationChart"/>
    <dgm:cxn modelId="{D1EC3288-D15A-DE40-9748-F839D8DBBF2A}" type="presParOf" srcId="{AF210DA1-F3CF-4B48-BC86-C3E3BAD8C8D2}" destId="{F4401C05-4DEB-F842-B36F-6D4E2C756EB9}" srcOrd="0" destOrd="0" presId="urn:microsoft.com/office/officeart/2009/3/layout/HorizontalOrganizationChart"/>
    <dgm:cxn modelId="{E93B8F44-C2F9-5447-9DDA-81D00563A42D}" type="presParOf" srcId="{AF210DA1-F3CF-4B48-BC86-C3E3BAD8C8D2}" destId="{A0CA018A-C15F-284C-9969-CE950AFE3497}" srcOrd="1" destOrd="0" presId="urn:microsoft.com/office/officeart/2009/3/layout/HorizontalOrganizationChart"/>
    <dgm:cxn modelId="{A0066AC0-C51E-E44F-8CEA-1668B4ED5046}" type="presParOf" srcId="{488FDF3A-BFDA-8B48-9033-66157CBAC99D}" destId="{462F6AB5-8C33-6043-8328-755C148D6613}" srcOrd="1" destOrd="0" presId="urn:microsoft.com/office/officeart/2009/3/layout/HorizontalOrganizationChart"/>
    <dgm:cxn modelId="{022D9927-8046-234D-8978-38B30F3C1824}" type="presParOf" srcId="{488FDF3A-BFDA-8B48-9033-66157CBAC99D}" destId="{07E075A3-1C52-8847-8072-7A2F1284A9BC}" srcOrd="2" destOrd="0" presId="urn:microsoft.com/office/officeart/2009/3/layout/HorizontalOrganizationChart"/>
    <dgm:cxn modelId="{31D22F08-53A3-194A-AB56-FD443B2C29A8}" type="presParOf" srcId="{78B25022-C9B6-4E46-81DB-F09CCB4A93C7}" destId="{AB56E034-D947-EB4B-B28F-498621A8EC99}" srcOrd="4" destOrd="0" presId="urn:microsoft.com/office/officeart/2009/3/layout/HorizontalOrganizationChart"/>
    <dgm:cxn modelId="{2DEB57A0-07D5-3046-AA7B-A546CB3BC1F8}" type="presParOf" srcId="{78B25022-C9B6-4E46-81DB-F09CCB4A93C7}" destId="{720D8171-8F0F-D348-A4D1-A28044962C10}" srcOrd="5" destOrd="0" presId="urn:microsoft.com/office/officeart/2009/3/layout/HorizontalOrganizationChart"/>
    <dgm:cxn modelId="{E61FBA08-9420-F841-9FBA-C2862F4BCB2F}" type="presParOf" srcId="{720D8171-8F0F-D348-A4D1-A28044962C10}" destId="{B9FB4F9F-6256-2D48-9940-9D36FBE31991}" srcOrd="0" destOrd="0" presId="urn:microsoft.com/office/officeart/2009/3/layout/HorizontalOrganizationChart"/>
    <dgm:cxn modelId="{8B7847FB-83CB-9544-AFEC-5C6FAAAC0AB0}" type="presParOf" srcId="{B9FB4F9F-6256-2D48-9940-9D36FBE31991}" destId="{FAAF351C-80CB-5542-A561-9B5E2EFED7AE}" srcOrd="0" destOrd="0" presId="urn:microsoft.com/office/officeart/2009/3/layout/HorizontalOrganizationChart"/>
    <dgm:cxn modelId="{4029806E-89F3-B949-8C9D-91AF09B769C6}" type="presParOf" srcId="{B9FB4F9F-6256-2D48-9940-9D36FBE31991}" destId="{7B82673D-F161-AF4B-A18C-7A0B28D98AAE}" srcOrd="1" destOrd="0" presId="urn:microsoft.com/office/officeart/2009/3/layout/HorizontalOrganizationChart"/>
    <dgm:cxn modelId="{5119EFED-A98F-0E4A-93D0-D2DF5752786C}" type="presParOf" srcId="{720D8171-8F0F-D348-A4D1-A28044962C10}" destId="{38D8DEE5-C1FB-5640-9CD9-FBFED3F01661}" srcOrd="1" destOrd="0" presId="urn:microsoft.com/office/officeart/2009/3/layout/HorizontalOrganizationChart"/>
    <dgm:cxn modelId="{C971D6C6-3DBC-1743-8A4C-4D09944CB2A3}" type="presParOf" srcId="{720D8171-8F0F-D348-A4D1-A28044962C10}" destId="{670C097C-AFF5-0041-A9FE-34565685D470}" srcOrd="2" destOrd="0" presId="urn:microsoft.com/office/officeart/2009/3/layout/HorizontalOrganizationChart"/>
    <dgm:cxn modelId="{65FC620F-812E-8B49-B904-BEEF09BAFBDB}" type="presParOf" srcId="{78B25022-C9B6-4E46-81DB-F09CCB4A93C7}" destId="{044886F9-1345-8743-86CC-5D38E3128885}" srcOrd="6" destOrd="0" presId="urn:microsoft.com/office/officeart/2009/3/layout/HorizontalOrganizationChart"/>
    <dgm:cxn modelId="{0F002002-A2BE-B549-88AA-A3B5BF6197B6}" type="presParOf" srcId="{78B25022-C9B6-4E46-81DB-F09CCB4A93C7}" destId="{844EACDC-EBAC-864C-B930-E994273D032E}" srcOrd="7" destOrd="0" presId="urn:microsoft.com/office/officeart/2009/3/layout/HorizontalOrganizationChart"/>
    <dgm:cxn modelId="{0C1EF309-6A96-9F48-9F4F-A53CD977B6C1}" type="presParOf" srcId="{844EACDC-EBAC-864C-B930-E994273D032E}" destId="{E9416EEB-A7BA-0A4D-90BE-66C995456129}" srcOrd="0" destOrd="0" presId="urn:microsoft.com/office/officeart/2009/3/layout/HorizontalOrganizationChart"/>
    <dgm:cxn modelId="{D8C61789-1B1C-5C4F-AB73-3ED21303A205}" type="presParOf" srcId="{E9416EEB-A7BA-0A4D-90BE-66C995456129}" destId="{20A7BECA-70E8-D14B-9883-D1FB3003543F}" srcOrd="0" destOrd="0" presId="urn:microsoft.com/office/officeart/2009/3/layout/HorizontalOrganizationChart"/>
    <dgm:cxn modelId="{64F7EC88-A616-D34C-99BC-AAC531CC055A}" type="presParOf" srcId="{E9416EEB-A7BA-0A4D-90BE-66C995456129}" destId="{3DCBADB4-0F98-3345-9330-99033CBF134E}" srcOrd="1" destOrd="0" presId="urn:microsoft.com/office/officeart/2009/3/layout/HorizontalOrganizationChart"/>
    <dgm:cxn modelId="{93E98192-A73A-7C46-BE47-A5C1C257F6FF}" type="presParOf" srcId="{844EACDC-EBAC-864C-B930-E994273D032E}" destId="{39BFE1D2-21BE-4145-B890-6B6A3CAAC91E}" srcOrd="1" destOrd="0" presId="urn:microsoft.com/office/officeart/2009/3/layout/HorizontalOrganizationChart"/>
    <dgm:cxn modelId="{CA82C48F-140B-0D4A-A8A1-1E3C8CA06ABF}" type="presParOf" srcId="{844EACDC-EBAC-864C-B930-E994273D032E}" destId="{05B39EB2-C45C-B64C-B024-2FB2578319EC}" srcOrd="2" destOrd="0" presId="urn:microsoft.com/office/officeart/2009/3/layout/HorizontalOrganizationChart"/>
    <dgm:cxn modelId="{9FB21C29-77CE-7C42-8F21-B065FDD2E73B}" type="presParOf" srcId="{78B25022-C9B6-4E46-81DB-F09CCB4A93C7}" destId="{2F3248F8-B9D7-FD42-B3B0-1C4F9CBB20C5}" srcOrd="8" destOrd="0" presId="urn:microsoft.com/office/officeart/2009/3/layout/HorizontalOrganizationChart"/>
    <dgm:cxn modelId="{E3B4C111-74EB-A245-A999-9D973799DA08}" type="presParOf" srcId="{78B25022-C9B6-4E46-81DB-F09CCB4A93C7}" destId="{F9C7FE9A-2891-CF4A-8A1B-710D352A6256}" srcOrd="9" destOrd="0" presId="urn:microsoft.com/office/officeart/2009/3/layout/HorizontalOrganizationChart"/>
    <dgm:cxn modelId="{28B92A04-EBCE-A643-80B0-56842D3E1F11}" type="presParOf" srcId="{F9C7FE9A-2891-CF4A-8A1B-710D352A6256}" destId="{4E35A269-10A2-AE41-AF65-C01750A9DC86}" srcOrd="0" destOrd="0" presId="urn:microsoft.com/office/officeart/2009/3/layout/HorizontalOrganizationChart"/>
    <dgm:cxn modelId="{F9C26D36-FC28-9A4C-9746-4AFD7B3AFFEA}" type="presParOf" srcId="{4E35A269-10A2-AE41-AF65-C01750A9DC86}" destId="{400067A1-35B2-BD4B-ABDD-19F05A5A2D28}" srcOrd="0" destOrd="0" presId="urn:microsoft.com/office/officeart/2009/3/layout/HorizontalOrganizationChart"/>
    <dgm:cxn modelId="{E5F2A8E0-5CEB-0B43-BD84-98F98286C0E2}" type="presParOf" srcId="{4E35A269-10A2-AE41-AF65-C01750A9DC86}" destId="{142E55AF-A14F-7D4B-A64B-02CD97DC5FE6}" srcOrd="1" destOrd="0" presId="urn:microsoft.com/office/officeart/2009/3/layout/HorizontalOrganizationChart"/>
    <dgm:cxn modelId="{7DD6D5BC-1B17-6F42-8BEB-8098A72E96CF}" type="presParOf" srcId="{F9C7FE9A-2891-CF4A-8A1B-710D352A6256}" destId="{C5B08D55-5DC9-2D49-8CDE-EE166E95E327}" srcOrd="1" destOrd="0" presId="urn:microsoft.com/office/officeart/2009/3/layout/HorizontalOrganizationChart"/>
    <dgm:cxn modelId="{ECB27D3E-B16C-7347-ACA5-968E16EAE0AB}" type="presParOf" srcId="{F9C7FE9A-2891-CF4A-8A1B-710D352A6256}" destId="{9424F000-7B10-864E-85E9-B5F9206696B7}" srcOrd="2" destOrd="0" presId="urn:microsoft.com/office/officeart/2009/3/layout/HorizontalOrganizationChart"/>
    <dgm:cxn modelId="{49A01747-2565-4DC9-8BFA-3956A05E82E4}" type="presParOf" srcId="{148C6664-48FC-4DD2-9F85-B4A0F2856459}" destId="{81483C0C-A1AF-4974-8E55-6E856E91AF34}" srcOrd="2" destOrd="0" presId="urn:microsoft.com/office/officeart/2009/3/layout/HorizontalOrganizationChart"/>
    <dgm:cxn modelId="{B68D356D-D99E-4B85-BFD2-2C951A37C4B9}" type="presParOf" srcId="{4BEDB79C-9996-44BD-A167-218D011BEF5E}" destId="{70EF45D7-2D61-4058-8BCB-25E69BCA9D9D}" srcOrd="2" destOrd="0" presId="urn:microsoft.com/office/officeart/2009/3/layout/HorizontalOrganizationChart"/>
    <dgm:cxn modelId="{3142CED0-E9D8-4ED1-B0D6-6576236042CA}" type="presParOf" srcId="{DD3A9516-7257-47CC-B1A7-B2483E273311}" destId="{409F9356-497F-4ADC-95B3-157D56DF52C6}" srcOrd="2" destOrd="0" presId="urn:microsoft.com/office/officeart/2009/3/layout/HorizontalOrganizationChar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3248F8-B9D7-FD42-B3B0-1C4F9CBB20C5}">
      <dsp:nvSpPr>
        <dsp:cNvPr id="0" name=""/>
        <dsp:cNvSpPr/>
      </dsp:nvSpPr>
      <dsp:spPr>
        <a:xfrm>
          <a:off x="7771558" y="5830299"/>
          <a:ext cx="481562" cy="851213"/>
        </a:xfrm>
        <a:custGeom>
          <a:avLst/>
          <a:gdLst/>
          <a:ahLst/>
          <a:cxnLst/>
          <a:rect l="0" t="0" r="0" b="0"/>
          <a:pathLst>
            <a:path>
              <a:moveTo>
                <a:pt x="0" y="0"/>
              </a:moveTo>
              <a:lnTo>
                <a:pt x="286912" y="0"/>
              </a:lnTo>
              <a:lnTo>
                <a:pt x="286912" y="851213"/>
              </a:lnTo>
              <a:lnTo>
                <a:pt x="481562" y="85121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44886F9-1345-8743-86CC-5D38E3128885}">
      <dsp:nvSpPr>
        <dsp:cNvPr id="0" name=""/>
        <dsp:cNvSpPr/>
      </dsp:nvSpPr>
      <dsp:spPr>
        <a:xfrm>
          <a:off x="7771558" y="5223015"/>
          <a:ext cx="472121" cy="607283"/>
        </a:xfrm>
        <a:custGeom>
          <a:avLst/>
          <a:gdLst/>
          <a:ahLst/>
          <a:cxnLst/>
          <a:rect l="0" t="0" r="0" b="0"/>
          <a:pathLst>
            <a:path>
              <a:moveTo>
                <a:pt x="0" y="607283"/>
              </a:moveTo>
              <a:lnTo>
                <a:pt x="277472" y="607283"/>
              </a:lnTo>
              <a:lnTo>
                <a:pt x="277472" y="0"/>
              </a:lnTo>
              <a:lnTo>
                <a:pt x="472121"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B56E034-D947-EB4B-B28F-498621A8EC99}">
      <dsp:nvSpPr>
        <dsp:cNvPr id="0" name=""/>
        <dsp:cNvSpPr/>
      </dsp:nvSpPr>
      <dsp:spPr>
        <a:xfrm>
          <a:off x="7771558" y="4782863"/>
          <a:ext cx="473503" cy="1047435"/>
        </a:xfrm>
        <a:custGeom>
          <a:avLst/>
          <a:gdLst/>
          <a:ahLst/>
          <a:cxnLst/>
          <a:rect l="0" t="0" r="0" b="0"/>
          <a:pathLst>
            <a:path>
              <a:moveTo>
                <a:pt x="0" y="1047435"/>
              </a:moveTo>
              <a:lnTo>
                <a:pt x="278854" y="1047435"/>
              </a:lnTo>
              <a:lnTo>
                <a:pt x="278854" y="0"/>
              </a:lnTo>
              <a:lnTo>
                <a:pt x="4735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09DAACB-C377-A94C-AF1F-A005F6B2200E}">
      <dsp:nvSpPr>
        <dsp:cNvPr id="0" name=""/>
        <dsp:cNvSpPr/>
      </dsp:nvSpPr>
      <dsp:spPr>
        <a:xfrm>
          <a:off x="7771558" y="5830299"/>
          <a:ext cx="489737" cy="366546"/>
        </a:xfrm>
        <a:custGeom>
          <a:avLst/>
          <a:gdLst/>
          <a:ahLst/>
          <a:cxnLst/>
          <a:rect l="0" t="0" r="0" b="0"/>
          <a:pathLst>
            <a:path>
              <a:moveTo>
                <a:pt x="0" y="0"/>
              </a:moveTo>
              <a:lnTo>
                <a:pt x="295088" y="0"/>
              </a:lnTo>
              <a:lnTo>
                <a:pt x="295088" y="366546"/>
              </a:lnTo>
              <a:lnTo>
                <a:pt x="489737" y="36654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55D9F90-282C-422A-A182-DC93163C9C16}">
      <dsp:nvSpPr>
        <dsp:cNvPr id="0" name=""/>
        <dsp:cNvSpPr/>
      </dsp:nvSpPr>
      <dsp:spPr>
        <a:xfrm>
          <a:off x="7771558" y="5708070"/>
          <a:ext cx="486214" cy="122228"/>
        </a:xfrm>
        <a:custGeom>
          <a:avLst/>
          <a:gdLst/>
          <a:ahLst/>
          <a:cxnLst/>
          <a:rect l="0" t="0" r="0" b="0"/>
          <a:pathLst>
            <a:path>
              <a:moveTo>
                <a:pt x="0" y="122228"/>
              </a:moveTo>
              <a:lnTo>
                <a:pt x="291565" y="122228"/>
              </a:lnTo>
              <a:lnTo>
                <a:pt x="291565" y="0"/>
              </a:lnTo>
              <a:lnTo>
                <a:pt x="486214"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77B56F6-1042-463E-A7FA-775CD9674DA0}">
      <dsp:nvSpPr>
        <dsp:cNvPr id="0" name=""/>
        <dsp:cNvSpPr/>
      </dsp:nvSpPr>
      <dsp:spPr>
        <a:xfrm>
          <a:off x="4943811" y="4553422"/>
          <a:ext cx="360840" cy="1276876"/>
        </a:xfrm>
        <a:custGeom>
          <a:avLst/>
          <a:gdLst/>
          <a:ahLst/>
          <a:cxnLst/>
          <a:rect l="0" t="0" r="0" b="0"/>
          <a:pathLst>
            <a:path>
              <a:moveTo>
                <a:pt x="0" y="0"/>
              </a:moveTo>
              <a:lnTo>
                <a:pt x="166191" y="0"/>
              </a:lnTo>
              <a:lnTo>
                <a:pt x="166191" y="1276876"/>
              </a:lnTo>
              <a:lnTo>
                <a:pt x="360840" y="127687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3D2BB8A-CACA-4E44-8424-DA9973B0D821}">
      <dsp:nvSpPr>
        <dsp:cNvPr id="0" name=""/>
        <dsp:cNvSpPr/>
      </dsp:nvSpPr>
      <dsp:spPr>
        <a:xfrm>
          <a:off x="7765057" y="4100193"/>
          <a:ext cx="370495" cy="91440"/>
        </a:xfrm>
        <a:custGeom>
          <a:avLst/>
          <a:gdLst/>
          <a:ahLst/>
          <a:cxnLst/>
          <a:rect l="0" t="0" r="0" b="0"/>
          <a:pathLst>
            <a:path>
              <a:moveTo>
                <a:pt x="0" y="55123"/>
              </a:moveTo>
              <a:lnTo>
                <a:pt x="175846" y="55123"/>
              </a:lnTo>
              <a:lnTo>
                <a:pt x="175846" y="45720"/>
              </a:lnTo>
              <a:lnTo>
                <a:pt x="370495"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EE33F4A-5B42-4913-A78F-7BC7B20E168D}">
      <dsp:nvSpPr>
        <dsp:cNvPr id="0" name=""/>
        <dsp:cNvSpPr/>
      </dsp:nvSpPr>
      <dsp:spPr>
        <a:xfrm>
          <a:off x="4943811" y="4155317"/>
          <a:ext cx="354339" cy="398104"/>
        </a:xfrm>
        <a:custGeom>
          <a:avLst/>
          <a:gdLst/>
          <a:ahLst/>
          <a:cxnLst/>
          <a:rect l="0" t="0" r="0" b="0"/>
          <a:pathLst>
            <a:path>
              <a:moveTo>
                <a:pt x="0" y="398104"/>
              </a:moveTo>
              <a:lnTo>
                <a:pt x="159690" y="398104"/>
              </a:lnTo>
              <a:lnTo>
                <a:pt x="159690" y="0"/>
              </a:lnTo>
              <a:lnTo>
                <a:pt x="35433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F7B6E96-B140-4084-906D-940AF2E2720A}">
      <dsp:nvSpPr>
        <dsp:cNvPr id="0" name=""/>
        <dsp:cNvSpPr/>
      </dsp:nvSpPr>
      <dsp:spPr>
        <a:xfrm>
          <a:off x="7766049" y="2906671"/>
          <a:ext cx="387527" cy="742607"/>
        </a:xfrm>
        <a:custGeom>
          <a:avLst/>
          <a:gdLst/>
          <a:ahLst/>
          <a:cxnLst/>
          <a:rect l="0" t="0" r="0" b="0"/>
          <a:pathLst>
            <a:path>
              <a:moveTo>
                <a:pt x="0" y="0"/>
              </a:moveTo>
              <a:lnTo>
                <a:pt x="192877" y="0"/>
              </a:lnTo>
              <a:lnTo>
                <a:pt x="192877" y="742607"/>
              </a:lnTo>
              <a:lnTo>
                <a:pt x="387527" y="742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34A33AD-EE2F-4A53-8D76-FE1C7DB062B0}">
      <dsp:nvSpPr>
        <dsp:cNvPr id="0" name=""/>
        <dsp:cNvSpPr/>
      </dsp:nvSpPr>
      <dsp:spPr>
        <a:xfrm>
          <a:off x="7766049" y="2906671"/>
          <a:ext cx="395390" cy="310906"/>
        </a:xfrm>
        <a:custGeom>
          <a:avLst/>
          <a:gdLst/>
          <a:ahLst/>
          <a:cxnLst/>
          <a:rect l="0" t="0" r="0" b="0"/>
          <a:pathLst>
            <a:path>
              <a:moveTo>
                <a:pt x="0" y="0"/>
              </a:moveTo>
              <a:lnTo>
                <a:pt x="200741" y="0"/>
              </a:lnTo>
              <a:lnTo>
                <a:pt x="200741" y="310906"/>
              </a:lnTo>
              <a:lnTo>
                <a:pt x="395390" y="31090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363E62F-4363-48F4-83B6-1466A4C959B2}">
      <dsp:nvSpPr>
        <dsp:cNvPr id="0" name=""/>
        <dsp:cNvSpPr/>
      </dsp:nvSpPr>
      <dsp:spPr>
        <a:xfrm>
          <a:off x="7766049" y="2779444"/>
          <a:ext cx="389298" cy="127227"/>
        </a:xfrm>
        <a:custGeom>
          <a:avLst/>
          <a:gdLst/>
          <a:ahLst/>
          <a:cxnLst/>
          <a:rect l="0" t="0" r="0" b="0"/>
          <a:pathLst>
            <a:path>
              <a:moveTo>
                <a:pt x="0" y="127227"/>
              </a:moveTo>
              <a:lnTo>
                <a:pt x="194649" y="127227"/>
              </a:lnTo>
              <a:lnTo>
                <a:pt x="194649" y="0"/>
              </a:lnTo>
              <a:lnTo>
                <a:pt x="389298"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5FCD1EA-7011-463E-8D08-1121784227E1}">
      <dsp:nvSpPr>
        <dsp:cNvPr id="0" name=""/>
        <dsp:cNvSpPr/>
      </dsp:nvSpPr>
      <dsp:spPr>
        <a:xfrm>
          <a:off x="7766049" y="2347384"/>
          <a:ext cx="389298" cy="559287"/>
        </a:xfrm>
        <a:custGeom>
          <a:avLst/>
          <a:gdLst/>
          <a:ahLst/>
          <a:cxnLst/>
          <a:rect l="0" t="0" r="0" b="0"/>
          <a:pathLst>
            <a:path>
              <a:moveTo>
                <a:pt x="0" y="559287"/>
              </a:moveTo>
              <a:lnTo>
                <a:pt x="194649" y="559287"/>
              </a:lnTo>
              <a:lnTo>
                <a:pt x="194649" y="0"/>
              </a:lnTo>
              <a:lnTo>
                <a:pt x="389298"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AE31C52-2579-44B5-9BC0-1B19520B0C70}">
      <dsp:nvSpPr>
        <dsp:cNvPr id="0" name=""/>
        <dsp:cNvSpPr/>
      </dsp:nvSpPr>
      <dsp:spPr>
        <a:xfrm>
          <a:off x="4943811" y="2906671"/>
          <a:ext cx="355332" cy="1646750"/>
        </a:xfrm>
        <a:custGeom>
          <a:avLst/>
          <a:gdLst/>
          <a:ahLst/>
          <a:cxnLst/>
          <a:rect l="0" t="0" r="0" b="0"/>
          <a:pathLst>
            <a:path>
              <a:moveTo>
                <a:pt x="0" y="1646750"/>
              </a:moveTo>
              <a:lnTo>
                <a:pt x="160682" y="1646750"/>
              </a:lnTo>
              <a:lnTo>
                <a:pt x="160682" y="0"/>
              </a:lnTo>
              <a:lnTo>
                <a:pt x="35533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70F0E0F-DDA7-4AAC-A402-917E7F07E2DF}">
      <dsp:nvSpPr>
        <dsp:cNvPr id="0" name=""/>
        <dsp:cNvSpPr/>
      </dsp:nvSpPr>
      <dsp:spPr>
        <a:xfrm>
          <a:off x="1946492" y="1751528"/>
          <a:ext cx="1050827" cy="2801894"/>
        </a:xfrm>
        <a:custGeom>
          <a:avLst/>
          <a:gdLst/>
          <a:ahLst/>
          <a:cxnLst/>
          <a:rect l="0" t="0" r="0" b="0"/>
          <a:pathLst>
            <a:path>
              <a:moveTo>
                <a:pt x="0" y="0"/>
              </a:moveTo>
              <a:lnTo>
                <a:pt x="856178" y="0"/>
              </a:lnTo>
              <a:lnTo>
                <a:pt x="856178" y="2801894"/>
              </a:lnTo>
              <a:lnTo>
                <a:pt x="1050827" y="2801894"/>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15E3601-EA93-4552-9079-CEFC836176A7}">
      <dsp:nvSpPr>
        <dsp:cNvPr id="0" name=""/>
        <dsp:cNvSpPr/>
      </dsp:nvSpPr>
      <dsp:spPr>
        <a:xfrm>
          <a:off x="7244273" y="816700"/>
          <a:ext cx="393639" cy="91440"/>
        </a:xfrm>
        <a:custGeom>
          <a:avLst/>
          <a:gdLst/>
          <a:ahLst/>
          <a:cxnLst/>
          <a:rect l="0" t="0" r="0" b="0"/>
          <a:pathLst>
            <a:path>
              <a:moveTo>
                <a:pt x="0" y="91789"/>
              </a:moveTo>
              <a:lnTo>
                <a:pt x="198989" y="91789"/>
              </a:lnTo>
              <a:lnTo>
                <a:pt x="198989" y="45720"/>
              </a:lnTo>
              <a:lnTo>
                <a:pt x="393639"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00B27C4-C05F-4488-9FE7-D6FCE2BA2FC1}">
      <dsp:nvSpPr>
        <dsp:cNvPr id="0" name=""/>
        <dsp:cNvSpPr/>
      </dsp:nvSpPr>
      <dsp:spPr>
        <a:xfrm>
          <a:off x="4953991" y="908490"/>
          <a:ext cx="343789" cy="259059"/>
        </a:xfrm>
        <a:custGeom>
          <a:avLst/>
          <a:gdLst/>
          <a:ahLst/>
          <a:cxnLst/>
          <a:rect l="0" t="0" r="0" b="0"/>
          <a:pathLst>
            <a:path>
              <a:moveTo>
                <a:pt x="0" y="259059"/>
              </a:moveTo>
              <a:lnTo>
                <a:pt x="149140" y="259059"/>
              </a:lnTo>
              <a:lnTo>
                <a:pt x="149140" y="0"/>
              </a:lnTo>
              <a:lnTo>
                <a:pt x="343789"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DD17928-0521-4064-983D-01CAAD3781E6}">
      <dsp:nvSpPr>
        <dsp:cNvPr id="0" name=""/>
        <dsp:cNvSpPr/>
      </dsp:nvSpPr>
      <dsp:spPr>
        <a:xfrm>
          <a:off x="7237752" y="1457420"/>
          <a:ext cx="382738" cy="91440"/>
        </a:xfrm>
        <a:custGeom>
          <a:avLst/>
          <a:gdLst/>
          <a:ahLst/>
          <a:cxnLst/>
          <a:rect l="0" t="0" r="0" b="0"/>
          <a:pathLst>
            <a:path>
              <a:moveTo>
                <a:pt x="0" y="45720"/>
              </a:moveTo>
              <a:lnTo>
                <a:pt x="188089" y="45720"/>
              </a:lnTo>
              <a:lnTo>
                <a:pt x="188089" y="80135"/>
              </a:lnTo>
              <a:lnTo>
                <a:pt x="382738" y="8013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3706E4B-E2EC-4A6E-A763-755B27D9D5D4}">
      <dsp:nvSpPr>
        <dsp:cNvPr id="0" name=""/>
        <dsp:cNvSpPr/>
      </dsp:nvSpPr>
      <dsp:spPr>
        <a:xfrm>
          <a:off x="4953991" y="1167549"/>
          <a:ext cx="337268" cy="335590"/>
        </a:xfrm>
        <a:custGeom>
          <a:avLst/>
          <a:gdLst/>
          <a:ahLst/>
          <a:cxnLst/>
          <a:rect l="0" t="0" r="0" b="0"/>
          <a:pathLst>
            <a:path>
              <a:moveTo>
                <a:pt x="0" y="0"/>
              </a:moveTo>
              <a:lnTo>
                <a:pt x="142619" y="0"/>
              </a:lnTo>
              <a:lnTo>
                <a:pt x="142619" y="335590"/>
              </a:lnTo>
              <a:lnTo>
                <a:pt x="337268" y="33559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6507AA3-4692-4E1F-84EA-83C96CD8AAF1}">
      <dsp:nvSpPr>
        <dsp:cNvPr id="0" name=""/>
        <dsp:cNvSpPr/>
      </dsp:nvSpPr>
      <dsp:spPr>
        <a:xfrm>
          <a:off x="1946492" y="1167549"/>
          <a:ext cx="1061007" cy="583978"/>
        </a:xfrm>
        <a:custGeom>
          <a:avLst/>
          <a:gdLst/>
          <a:ahLst/>
          <a:cxnLst/>
          <a:rect l="0" t="0" r="0" b="0"/>
          <a:pathLst>
            <a:path>
              <a:moveTo>
                <a:pt x="0" y="583978"/>
              </a:moveTo>
              <a:lnTo>
                <a:pt x="866358" y="583978"/>
              </a:lnTo>
              <a:lnTo>
                <a:pt x="866358" y="0"/>
              </a:lnTo>
              <a:lnTo>
                <a:pt x="1061007"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976696A-7E3A-4575-A1C6-AA156B24B3A7}">
      <dsp:nvSpPr>
        <dsp:cNvPr id="0" name=""/>
        <dsp:cNvSpPr/>
      </dsp:nvSpPr>
      <dsp:spPr>
        <a:xfrm>
          <a:off x="1946492" y="201251"/>
          <a:ext cx="1060014" cy="1550277"/>
        </a:xfrm>
        <a:custGeom>
          <a:avLst/>
          <a:gdLst/>
          <a:ahLst/>
          <a:cxnLst/>
          <a:rect l="0" t="0" r="0" b="0"/>
          <a:pathLst>
            <a:path>
              <a:moveTo>
                <a:pt x="0" y="1550277"/>
              </a:moveTo>
              <a:lnTo>
                <a:pt x="865365" y="1550277"/>
              </a:lnTo>
              <a:lnTo>
                <a:pt x="865365" y="0"/>
              </a:lnTo>
              <a:lnTo>
                <a:pt x="1060014"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705E6C1-E5DE-487A-967C-0BB1539DAA85}">
      <dsp:nvSpPr>
        <dsp:cNvPr id="0" name=""/>
        <dsp:cNvSpPr/>
      </dsp:nvSpPr>
      <dsp:spPr>
        <a:xfrm>
          <a:off x="0" y="1454688"/>
          <a:ext cx="1946492" cy="593680"/>
        </a:xfrm>
        <a:prstGeom prst="rect">
          <a:avLst/>
        </a:prstGeom>
        <a:solidFill>
          <a:schemeClr val="tx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chemeClr val="bg1"/>
              </a:solidFill>
            </a:rPr>
            <a:t> Recommendation : 100%</a:t>
          </a:r>
        </a:p>
      </dsp:txBody>
      <dsp:txXfrm>
        <a:off x="0" y="1454688"/>
        <a:ext cx="1946492" cy="593680"/>
      </dsp:txXfrm>
    </dsp:sp>
    <dsp:sp modelId="{2D09B897-AB6A-404D-8F58-6912DF541521}">
      <dsp:nvSpPr>
        <dsp:cNvPr id="0" name=""/>
        <dsp:cNvSpPr/>
      </dsp:nvSpPr>
      <dsp:spPr>
        <a:xfrm>
          <a:off x="3006506" y="0"/>
          <a:ext cx="1946492" cy="402503"/>
        </a:xfrm>
        <a:prstGeom prst="rect">
          <a:avLst/>
        </a:prstGeom>
        <a:solidFill>
          <a:schemeClr val="accent6">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chemeClr val="bg1"/>
              </a:solidFill>
            </a:rPr>
            <a:t> Cost : 30%</a:t>
          </a:r>
        </a:p>
      </dsp:txBody>
      <dsp:txXfrm>
        <a:off x="3006506" y="0"/>
        <a:ext cx="1946492" cy="402503"/>
      </dsp:txXfrm>
    </dsp:sp>
    <dsp:sp modelId="{A1B2D5EA-9798-44A4-B76B-848792338DD1}">
      <dsp:nvSpPr>
        <dsp:cNvPr id="0" name=""/>
        <dsp:cNvSpPr/>
      </dsp:nvSpPr>
      <dsp:spPr>
        <a:xfrm>
          <a:off x="3007499" y="870709"/>
          <a:ext cx="1946492" cy="593680"/>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Partnership : 20%</a:t>
          </a:r>
        </a:p>
      </dsp:txBody>
      <dsp:txXfrm>
        <a:off x="3007499" y="870709"/>
        <a:ext cx="1946492" cy="593680"/>
      </dsp:txXfrm>
    </dsp:sp>
    <dsp:sp modelId="{4F66B946-58D2-4DC0-B114-12695A970104}">
      <dsp:nvSpPr>
        <dsp:cNvPr id="0" name=""/>
        <dsp:cNvSpPr/>
      </dsp:nvSpPr>
      <dsp:spPr>
        <a:xfrm>
          <a:off x="5291260" y="1206300"/>
          <a:ext cx="1946492" cy="593680"/>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Experience : 8%</a:t>
          </a:r>
        </a:p>
      </dsp:txBody>
      <dsp:txXfrm>
        <a:off x="5291260" y="1206300"/>
        <a:ext cx="1946492" cy="593680"/>
      </dsp:txXfrm>
    </dsp:sp>
    <dsp:sp modelId="{DB4B40BC-CFD8-4318-9510-433C6B6D55CF}">
      <dsp:nvSpPr>
        <dsp:cNvPr id="0" name=""/>
        <dsp:cNvSpPr/>
      </dsp:nvSpPr>
      <dsp:spPr>
        <a:xfrm>
          <a:off x="7620491" y="1240715"/>
          <a:ext cx="2867611" cy="593680"/>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Experience; Stability; References; Client Base</a:t>
          </a:r>
        </a:p>
      </dsp:txBody>
      <dsp:txXfrm>
        <a:off x="7620491" y="1240715"/>
        <a:ext cx="2867611" cy="593680"/>
      </dsp:txXfrm>
    </dsp:sp>
    <dsp:sp modelId="{949372AC-39E2-4AE5-9AED-6B113BEF35AF}">
      <dsp:nvSpPr>
        <dsp:cNvPr id="0" name=""/>
        <dsp:cNvSpPr/>
      </dsp:nvSpPr>
      <dsp:spPr>
        <a:xfrm>
          <a:off x="5297781" y="611650"/>
          <a:ext cx="1946492" cy="593680"/>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Management  Approach : 12%</a:t>
          </a:r>
        </a:p>
      </dsp:txBody>
      <dsp:txXfrm>
        <a:off x="5297781" y="611650"/>
        <a:ext cx="1946492" cy="593680"/>
      </dsp:txXfrm>
    </dsp:sp>
    <dsp:sp modelId="{985ABC27-6116-4A73-94D7-F3B517A66F6A}">
      <dsp:nvSpPr>
        <dsp:cNvPr id="0" name=""/>
        <dsp:cNvSpPr/>
      </dsp:nvSpPr>
      <dsp:spPr>
        <a:xfrm>
          <a:off x="7637912" y="565580"/>
          <a:ext cx="2834072" cy="593680"/>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Project Structure; Implementation; Training; KPIs; Support; Team</a:t>
          </a:r>
        </a:p>
      </dsp:txBody>
      <dsp:txXfrm>
        <a:off x="7637912" y="565580"/>
        <a:ext cx="2834072" cy="593680"/>
      </dsp:txXfrm>
    </dsp:sp>
    <dsp:sp modelId="{6546AC73-C1EA-47D7-BA8F-B0B00FED2C65}">
      <dsp:nvSpPr>
        <dsp:cNvPr id="0" name=""/>
        <dsp:cNvSpPr/>
      </dsp:nvSpPr>
      <dsp:spPr>
        <a:xfrm>
          <a:off x="2997319" y="4256582"/>
          <a:ext cx="1946492" cy="593680"/>
        </a:xfrm>
        <a:prstGeom prst="rect">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chemeClr val="bg1"/>
              </a:solidFill>
            </a:rPr>
            <a:t> Solution : 50%</a:t>
          </a:r>
        </a:p>
      </dsp:txBody>
      <dsp:txXfrm>
        <a:off x="2997319" y="4256582"/>
        <a:ext cx="1946492" cy="593680"/>
      </dsp:txXfrm>
    </dsp:sp>
    <dsp:sp modelId="{3C9071FE-B591-4802-988F-5F91AB05AFB8}">
      <dsp:nvSpPr>
        <dsp:cNvPr id="0" name=""/>
        <dsp:cNvSpPr/>
      </dsp:nvSpPr>
      <dsp:spPr>
        <a:xfrm>
          <a:off x="5299143" y="2609831"/>
          <a:ext cx="2466906" cy="593680"/>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Non-Functional Requirements : 10%</a:t>
          </a:r>
        </a:p>
      </dsp:txBody>
      <dsp:txXfrm>
        <a:off x="5299143" y="2609831"/>
        <a:ext cx="2466906" cy="593680"/>
      </dsp:txXfrm>
    </dsp:sp>
    <dsp:sp modelId="{81FF2F64-2783-40F6-B6B8-5E87DB0F1411}">
      <dsp:nvSpPr>
        <dsp:cNvPr id="0" name=""/>
        <dsp:cNvSpPr/>
      </dsp:nvSpPr>
      <dsp:spPr>
        <a:xfrm>
          <a:off x="8155348" y="2148329"/>
          <a:ext cx="1946492" cy="398109"/>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Hosting Options </a:t>
          </a:r>
        </a:p>
      </dsp:txBody>
      <dsp:txXfrm>
        <a:off x="8155348" y="2148329"/>
        <a:ext cx="1946492" cy="398109"/>
      </dsp:txXfrm>
    </dsp:sp>
    <dsp:sp modelId="{4A379732-6D42-446E-8F8D-39137F0E1E80}">
      <dsp:nvSpPr>
        <dsp:cNvPr id="0" name=""/>
        <dsp:cNvSpPr/>
      </dsp:nvSpPr>
      <dsp:spPr>
        <a:xfrm>
          <a:off x="8155348" y="2580389"/>
          <a:ext cx="1946492" cy="398109"/>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Connectivity</a:t>
          </a:r>
        </a:p>
      </dsp:txBody>
      <dsp:txXfrm>
        <a:off x="8155348" y="2580389"/>
        <a:ext cx="1946492" cy="398109"/>
      </dsp:txXfrm>
    </dsp:sp>
    <dsp:sp modelId="{92E97980-7519-4B6E-AE69-D7926EB27E36}">
      <dsp:nvSpPr>
        <dsp:cNvPr id="0" name=""/>
        <dsp:cNvSpPr/>
      </dsp:nvSpPr>
      <dsp:spPr>
        <a:xfrm>
          <a:off x="8161440" y="3018523"/>
          <a:ext cx="1946492" cy="398109"/>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User Experience</a:t>
          </a:r>
        </a:p>
      </dsp:txBody>
      <dsp:txXfrm>
        <a:off x="8161440" y="3018523"/>
        <a:ext cx="1946492" cy="398109"/>
      </dsp:txXfrm>
    </dsp:sp>
    <dsp:sp modelId="{CF45F42E-C7EF-446C-ADA1-46032E0DD01E}">
      <dsp:nvSpPr>
        <dsp:cNvPr id="0" name=""/>
        <dsp:cNvSpPr/>
      </dsp:nvSpPr>
      <dsp:spPr>
        <a:xfrm>
          <a:off x="8153576" y="3468898"/>
          <a:ext cx="1946492" cy="360761"/>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Security</a:t>
          </a:r>
        </a:p>
      </dsp:txBody>
      <dsp:txXfrm>
        <a:off x="8153576" y="3468898"/>
        <a:ext cx="1946492" cy="360761"/>
      </dsp:txXfrm>
    </dsp:sp>
    <dsp:sp modelId="{295ADE35-8476-49D3-B0D3-53D672E3D657}">
      <dsp:nvSpPr>
        <dsp:cNvPr id="0" name=""/>
        <dsp:cNvSpPr/>
      </dsp:nvSpPr>
      <dsp:spPr>
        <a:xfrm>
          <a:off x="5298150" y="3858477"/>
          <a:ext cx="2466906" cy="593680"/>
        </a:xfrm>
        <a:prstGeom prst="rect">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Common System Requirements: 10%</a:t>
          </a:r>
        </a:p>
      </dsp:txBody>
      <dsp:txXfrm>
        <a:off x="5298150" y="3858477"/>
        <a:ext cx="2466906" cy="593680"/>
      </dsp:txXfrm>
    </dsp:sp>
    <dsp:sp modelId="{6D1EEDEE-5D02-4E0B-9776-8C4B73247BA6}">
      <dsp:nvSpPr>
        <dsp:cNvPr id="0" name=""/>
        <dsp:cNvSpPr/>
      </dsp:nvSpPr>
      <dsp:spPr>
        <a:xfrm>
          <a:off x="8135552" y="3949747"/>
          <a:ext cx="1946492" cy="392333"/>
        </a:xfrm>
        <a:prstGeom prst="rect">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Warehouse / Logistics Management System</a:t>
          </a:r>
        </a:p>
      </dsp:txBody>
      <dsp:txXfrm>
        <a:off x="8135552" y="3949747"/>
        <a:ext cx="1946492" cy="392333"/>
      </dsp:txXfrm>
    </dsp:sp>
    <dsp:sp modelId="{B7F2277A-ACE0-4FDB-A381-CB7B08913D9E}">
      <dsp:nvSpPr>
        <dsp:cNvPr id="0" name=""/>
        <dsp:cNvSpPr/>
      </dsp:nvSpPr>
      <dsp:spPr>
        <a:xfrm>
          <a:off x="5304652" y="5533458"/>
          <a:ext cx="2466906" cy="593680"/>
        </a:xfrm>
        <a:prstGeom prst="rect">
          <a:avLst/>
        </a:prstGeom>
        <a:solidFill>
          <a:schemeClr val="accent2">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Functional Requirements: 30%	</a:t>
          </a:r>
        </a:p>
      </dsp:txBody>
      <dsp:txXfrm>
        <a:off x="5304652" y="5533458"/>
        <a:ext cx="2466906" cy="593680"/>
      </dsp:txXfrm>
    </dsp:sp>
    <dsp:sp modelId="{FC0AF896-8A63-4D82-B82B-C1C0074CAD4D}">
      <dsp:nvSpPr>
        <dsp:cNvPr id="0" name=""/>
        <dsp:cNvSpPr/>
      </dsp:nvSpPr>
      <dsp:spPr>
        <a:xfrm>
          <a:off x="8257772" y="5490825"/>
          <a:ext cx="1946492" cy="434490"/>
        </a:xfrm>
        <a:prstGeom prst="rect">
          <a:avLst/>
        </a:prstGeom>
        <a:solidFill>
          <a:schemeClr val="accent2">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Forecasting &amp; Planning</a:t>
          </a:r>
        </a:p>
      </dsp:txBody>
      <dsp:txXfrm>
        <a:off x="8257772" y="5490825"/>
        <a:ext cx="1946492" cy="434490"/>
      </dsp:txXfrm>
    </dsp:sp>
    <dsp:sp modelId="{F4401C05-4DEB-F842-B36F-6D4E2C756EB9}">
      <dsp:nvSpPr>
        <dsp:cNvPr id="0" name=""/>
        <dsp:cNvSpPr/>
      </dsp:nvSpPr>
      <dsp:spPr>
        <a:xfrm>
          <a:off x="8261295" y="5979600"/>
          <a:ext cx="1946492" cy="434490"/>
        </a:xfrm>
        <a:prstGeom prst="rect">
          <a:avLst/>
        </a:prstGeom>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latin typeface="+mn-lt"/>
            </a:rPr>
            <a:t> </a:t>
          </a:r>
          <a:r>
            <a:rPr lang="en-US" sz="900" b="1" kern="1200" dirty="0">
              <a:solidFill>
                <a:sysClr val="windowText" lastClr="000000"/>
              </a:solidFill>
              <a:latin typeface="+mn-lt"/>
              <a:ea typeface="+mn-ea"/>
              <a:cs typeface="+mn-cs"/>
            </a:rPr>
            <a:t>Order</a:t>
          </a:r>
          <a:r>
            <a:rPr lang="en-US" sz="900" b="1" kern="1200" dirty="0">
              <a:solidFill>
                <a:sysClr val="windowText" lastClr="000000"/>
              </a:solidFill>
              <a:latin typeface="+mn-lt"/>
            </a:rPr>
            <a:t> </a:t>
          </a:r>
          <a:r>
            <a:rPr lang="en-US" sz="900" b="1" kern="1200" dirty="0">
              <a:solidFill>
                <a:sysClr val="windowText" lastClr="000000"/>
              </a:solidFill>
              <a:latin typeface="+mn-lt"/>
              <a:ea typeface="+mn-ea"/>
              <a:cs typeface="+mn-cs"/>
            </a:rPr>
            <a:t>Management</a:t>
          </a:r>
        </a:p>
      </dsp:txBody>
      <dsp:txXfrm>
        <a:off x="8261295" y="5979600"/>
        <a:ext cx="1946492" cy="434490"/>
      </dsp:txXfrm>
    </dsp:sp>
    <dsp:sp modelId="{FAAF351C-80CB-5542-A561-9B5E2EFED7AE}">
      <dsp:nvSpPr>
        <dsp:cNvPr id="0" name=""/>
        <dsp:cNvSpPr/>
      </dsp:nvSpPr>
      <dsp:spPr>
        <a:xfrm>
          <a:off x="8245062" y="4599232"/>
          <a:ext cx="1946492" cy="367262"/>
        </a:xfrm>
        <a:prstGeom prst="rect">
          <a:avLst/>
        </a:prstGeom>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622300">
            <a:lnSpc>
              <a:spcPct val="90000"/>
            </a:lnSpc>
            <a:spcBef>
              <a:spcPct val="0"/>
            </a:spcBef>
            <a:spcAft>
              <a:spcPct val="35000"/>
            </a:spcAft>
            <a:buNone/>
          </a:pPr>
          <a:r>
            <a:rPr lang="en-US" sz="1400" kern="1200" dirty="0"/>
            <a:t> </a:t>
          </a:r>
          <a:r>
            <a:rPr lang="en-US" sz="900" b="1" kern="1200" dirty="0">
              <a:solidFill>
                <a:sysClr val="windowText" lastClr="000000"/>
              </a:solidFill>
              <a:latin typeface="Calibri" panose="020F0502020204030204"/>
              <a:ea typeface="+mn-ea"/>
              <a:cs typeface="+mn-cs"/>
            </a:rPr>
            <a:t>System, Interoperability and Analytics</a:t>
          </a:r>
        </a:p>
      </dsp:txBody>
      <dsp:txXfrm>
        <a:off x="8245062" y="4599232"/>
        <a:ext cx="1946492" cy="367262"/>
      </dsp:txXfrm>
    </dsp:sp>
    <dsp:sp modelId="{20A7BECA-70E8-D14B-9883-D1FB3003543F}">
      <dsp:nvSpPr>
        <dsp:cNvPr id="0" name=""/>
        <dsp:cNvSpPr/>
      </dsp:nvSpPr>
      <dsp:spPr>
        <a:xfrm>
          <a:off x="8243680" y="5005770"/>
          <a:ext cx="1946492" cy="434490"/>
        </a:xfrm>
        <a:prstGeom prst="rect">
          <a:avLst/>
        </a:prstGeom>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a:t>
          </a:r>
          <a:r>
            <a:rPr lang="en-US" sz="900" b="1" kern="1200" dirty="0">
              <a:solidFill>
                <a:sysClr val="windowText" lastClr="000000"/>
              </a:solidFill>
              <a:latin typeface="Calibri" panose="020F0502020204030204"/>
              <a:ea typeface="+mn-ea"/>
              <a:cs typeface="+mn-cs"/>
            </a:rPr>
            <a:t>Transportation</a:t>
          </a:r>
          <a:r>
            <a:rPr lang="en-US" sz="900" b="1" kern="1200" dirty="0">
              <a:solidFill>
                <a:sysClr val="windowText" lastClr="000000"/>
              </a:solidFill>
            </a:rPr>
            <a:t> </a:t>
          </a:r>
          <a:r>
            <a:rPr lang="en-US" sz="900" b="1" kern="1200" dirty="0">
              <a:solidFill>
                <a:sysClr val="windowText" lastClr="000000"/>
              </a:solidFill>
              <a:latin typeface="Calibri" panose="020F0502020204030204"/>
              <a:ea typeface="+mn-ea"/>
              <a:cs typeface="+mn-cs"/>
            </a:rPr>
            <a:t>Management</a:t>
          </a:r>
        </a:p>
      </dsp:txBody>
      <dsp:txXfrm>
        <a:off x="8243680" y="5005770"/>
        <a:ext cx="1946492" cy="434490"/>
      </dsp:txXfrm>
    </dsp:sp>
    <dsp:sp modelId="{400067A1-35B2-BD4B-ABDD-19F05A5A2D28}">
      <dsp:nvSpPr>
        <dsp:cNvPr id="0" name=""/>
        <dsp:cNvSpPr/>
      </dsp:nvSpPr>
      <dsp:spPr>
        <a:xfrm>
          <a:off x="8253120" y="6464267"/>
          <a:ext cx="1946492" cy="434490"/>
        </a:xfrm>
        <a:prstGeom prst="rect">
          <a:avLst/>
        </a:prstGeom>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a:t>
          </a:r>
          <a:r>
            <a:rPr lang="en-US" sz="900" b="1" kern="1200" dirty="0">
              <a:solidFill>
                <a:sysClr val="windowText" lastClr="000000"/>
              </a:solidFill>
              <a:latin typeface="Calibri" panose="020F0502020204030204"/>
              <a:ea typeface="+mn-ea"/>
              <a:cs typeface="+mn-cs"/>
            </a:rPr>
            <a:t>Track &amp; Trace</a:t>
          </a:r>
        </a:p>
      </dsp:txBody>
      <dsp:txXfrm>
        <a:off x="8253120" y="6464267"/>
        <a:ext cx="1946492" cy="434490"/>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1295400</xdr:colOff>
      <xdr:row>6</xdr:row>
      <xdr:rowOff>413360</xdr:rowOff>
    </xdr:from>
    <xdr:to>
      <xdr:col>2</xdr:col>
      <xdr:colOff>5058410</xdr:colOff>
      <xdr:row>6</xdr:row>
      <xdr:rowOff>3981072</xdr:rowOff>
    </xdr:to>
    <xdr:pic>
      <xdr:nvPicPr>
        <xdr:cNvPr id="3" name="Picture 2">
          <a:extLst>
            <a:ext uri="{FF2B5EF4-FFF2-40B4-BE49-F238E27FC236}">
              <a16:creationId xmlns:a16="http://schemas.microsoft.com/office/drawing/2014/main" id="{520223D5-04EE-9DA9-A5C1-A44261BF79C4}"/>
            </a:ext>
          </a:extLst>
        </xdr:cNvPr>
        <xdr:cNvPicPr>
          <a:picLocks noChangeAspect="1"/>
        </xdr:cNvPicPr>
      </xdr:nvPicPr>
      <xdr:blipFill>
        <a:blip xmlns:r="http://schemas.openxmlformats.org/officeDocument/2006/relationships" r:embed="rId1"/>
        <a:stretch>
          <a:fillRect/>
        </a:stretch>
      </xdr:blipFill>
      <xdr:spPr>
        <a:xfrm>
          <a:off x="1562100" y="5163160"/>
          <a:ext cx="6248400" cy="3563902"/>
        </a:xfrm>
        <a:prstGeom prst="rect">
          <a:avLst/>
        </a:prstGeom>
      </xdr:spPr>
    </xdr:pic>
    <xdr:clientData/>
  </xdr:twoCellAnchor>
  <xdr:twoCellAnchor>
    <xdr:from>
      <xdr:col>1</xdr:col>
      <xdr:colOff>1447799</xdr:colOff>
      <xdr:row>6</xdr:row>
      <xdr:rowOff>1940500</xdr:rowOff>
    </xdr:from>
    <xdr:to>
      <xdr:col>2</xdr:col>
      <xdr:colOff>4972702</xdr:colOff>
      <xdr:row>6</xdr:row>
      <xdr:rowOff>2184400</xdr:rowOff>
    </xdr:to>
    <xdr:sp macro="" textlink="">
      <xdr:nvSpPr>
        <xdr:cNvPr id="4" name="Rectangle 3">
          <a:extLst>
            <a:ext uri="{FF2B5EF4-FFF2-40B4-BE49-F238E27FC236}">
              <a16:creationId xmlns:a16="http://schemas.microsoft.com/office/drawing/2014/main" id="{69830DEA-12D1-368D-FFC7-60C7CA1970F1}"/>
            </a:ext>
          </a:extLst>
        </xdr:cNvPr>
        <xdr:cNvSpPr/>
      </xdr:nvSpPr>
      <xdr:spPr>
        <a:xfrm>
          <a:off x="1714499" y="6690300"/>
          <a:ext cx="6014103" cy="243900"/>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78442</xdr:colOff>
      <xdr:row>1</xdr:row>
      <xdr:rowOff>145677</xdr:rowOff>
    </xdr:from>
    <xdr:to>
      <xdr:col>17</xdr:col>
      <xdr:colOff>449282</xdr:colOff>
      <xdr:row>47</xdr:row>
      <xdr:rowOff>53711</xdr:rowOff>
    </xdr:to>
    <xdr:graphicFrame macro="">
      <xdr:nvGraphicFramePr>
        <xdr:cNvPr id="6" name="Diagram 5">
          <a:extLst>
            <a:ext uri="{FF2B5EF4-FFF2-40B4-BE49-F238E27FC236}">
              <a16:creationId xmlns:a16="http://schemas.microsoft.com/office/drawing/2014/main" id="{C9FD8B43-1076-4DC3-8C84-8AE16EE1DCF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13</xdr:col>
      <xdr:colOff>232299</xdr:colOff>
      <xdr:row>26</xdr:row>
      <xdr:rowOff>67354</xdr:rowOff>
    </xdr:from>
    <xdr:to>
      <xdr:col>17</xdr:col>
      <xdr:colOff>194533</xdr:colOff>
      <xdr:row>41</xdr:row>
      <xdr:rowOff>134308</xdr:rowOff>
    </xdr:to>
    <xdr:sp macro="" textlink="">
      <xdr:nvSpPr>
        <xdr:cNvPr id="3" name="Rectangle 2">
          <a:extLst>
            <a:ext uri="{FF2B5EF4-FFF2-40B4-BE49-F238E27FC236}">
              <a16:creationId xmlns:a16="http://schemas.microsoft.com/office/drawing/2014/main" id="{A76BDC22-03A5-32D2-8A2B-788AC6B71A7E}"/>
            </a:ext>
          </a:extLst>
        </xdr:cNvPr>
        <xdr:cNvSpPr/>
      </xdr:nvSpPr>
      <xdr:spPr>
        <a:xfrm>
          <a:off x="8535858" y="4729001"/>
          <a:ext cx="2517175" cy="2756366"/>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chemeClr val="accent1"/>
              </a:solidFill>
            </a:rPr>
            <a:t>Extended Requirements</a:t>
          </a:r>
        </a:p>
      </xdr:txBody>
    </xdr:sp>
    <xdr:clientData/>
  </xdr:twoCellAnchor>
  <xdr:twoCellAnchor>
    <xdr:from>
      <xdr:col>13</xdr:col>
      <xdr:colOff>286281</xdr:colOff>
      <xdr:row>22</xdr:row>
      <xdr:rowOff>151763</xdr:rowOff>
    </xdr:from>
    <xdr:to>
      <xdr:col>17</xdr:col>
      <xdr:colOff>307488</xdr:colOff>
      <xdr:row>26</xdr:row>
      <xdr:rowOff>5989</xdr:rowOff>
    </xdr:to>
    <xdr:sp macro="" textlink="">
      <xdr:nvSpPr>
        <xdr:cNvPr id="4" name="Rectangle 3">
          <a:extLst>
            <a:ext uri="{FF2B5EF4-FFF2-40B4-BE49-F238E27FC236}">
              <a16:creationId xmlns:a16="http://schemas.microsoft.com/office/drawing/2014/main" id="{80C946FF-F65B-DA43-8B95-0C0F512CA2A0}"/>
            </a:ext>
          </a:extLst>
        </xdr:cNvPr>
        <xdr:cNvSpPr/>
      </xdr:nvSpPr>
      <xdr:spPr>
        <a:xfrm>
          <a:off x="8589840" y="4096234"/>
          <a:ext cx="2576148" cy="571402"/>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chemeClr val="accent1"/>
              </a:solidFill>
            </a:rPr>
            <a:t>Core Requirements</a:t>
          </a:r>
        </a:p>
      </xdr:txBody>
    </xdr:sp>
    <xdr:clientData/>
  </xdr:twoCellAnchor>
  <xdr:twoCellAnchor>
    <xdr:from>
      <xdr:col>18</xdr:col>
      <xdr:colOff>100853</xdr:colOff>
      <xdr:row>0</xdr:row>
      <xdr:rowOff>149486</xdr:rowOff>
    </xdr:from>
    <xdr:to>
      <xdr:col>27</xdr:col>
      <xdr:colOff>33617</xdr:colOff>
      <xdr:row>35</xdr:row>
      <xdr:rowOff>166183</xdr:rowOff>
    </xdr:to>
    <xdr:sp macro="" textlink="">
      <xdr:nvSpPr>
        <xdr:cNvPr id="5" name="Rectangle 4">
          <a:extLst>
            <a:ext uri="{FF2B5EF4-FFF2-40B4-BE49-F238E27FC236}">
              <a16:creationId xmlns:a16="http://schemas.microsoft.com/office/drawing/2014/main" id="{97D172B6-D497-7177-1C56-8DC5985EF779}"/>
            </a:ext>
          </a:extLst>
        </xdr:cNvPr>
        <xdr:cNvSpPr/>
      </xdr:nvSpPr>
      <xdr:spPr>
        <a:xfrm>
          <a:off x="11598088" y="149486"/>
          <a:ext cx="5681382" cy="6291991"/>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US" sz="3600"/>
            <a:t>Just a simple visual to how the requirements</a:t>
          </a:r>
          <a:r>
            <a:rPr lang="en-US" sz="3600" baseline="0"/>
            <a:t> are structured and the relative weights applied toward the scoring.</a:t>
          </a:r>
        </a:p>
        <a:p>
          <a:pPr algn="l"/>
          <a:endParaRPr lang="en-US" sz="3600" baseline="0"/>
        </a:p>
        <a:p>
          <a:pPr algn="l"/>
          <a:r>
            <a:rPr lang="en-US" sz="3600" baseline="0"/>
            <a:t>Countries should adjust the % to reflect their priorities as well as remove any areas that are not of interest.</a:t>
          </a:r>
          <a:endParaRPr lang="en-US" sz="3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49384</xdr:colOff>
      <xdr:row>1</xdr:row>
      <xdr:rowOff>208963</xdr:rowOff>
    </xdr:from>
    <xdr:to>
      <xdr:col>18</xdr:col>
      <xdr:colOff>163195</xdr:colOff>
      <xdr:row>25</xdr:row>
      <xdr:rowOff>153864</xdr:rowOff>
    </xdr:to>
    <xdr:graphicFrame macro="">
      <xdr:nvGraphicFramePr>
        <xdr:cNvPr id="2" name="Chart 1">
          <a:extLst>
            <a:ext uri="{FF2B5EF4-FFF2-40B4-BE49-F238E27FC236}">
              <a16:creationId xmlns:a16="http://schemas.microsoft.com/office/drawing/2014/main" id="{C2CE3555-5A51-4CD3-826F-C1B49AA4AD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56028</xdr:colOff>
      <xdr:row>1</xdr:row>
      <xdr:rowOff>121994</xdr:rowOff>
    </xdr:from>
    <xdr:to>
      <xdr:col>23</xdr:col>
      <xdr:colOff>125167</xdr:colOff>
      <xdr:row>23</xdr:row>
      <xdr:rowOff>48632</xdr:rowOff>
    </xdr:to>
    <xdr:graphicFrame macro="">
      <xdr:nvGraphicFramePr>
        <xdr:cNvPr id="2" name="Chart 1">
          <a:extLst>
            <a:ext uri="{FF2B5EF4-FFF2-40B4-BE49-F238E27FC236}">
              <a16:creationId xmlns:a16="http://schemas.microsoft.com/office/drawing/2014/main" id="{E3FD4FD7-436F-4533-A78C-F9A07CF9B8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1868</xdr:colOff>
      <xdr:row>25</xdr:row>
      <xdr:rowOff>125093</xdr:rowOff>
    </xdr:from>
    <xdr:to>
      <xdr:col>23</xdr:col>
      <xdr:colOff>123265</xdr:colOff>
      <xdr:row>56</xdr:row>
      <xdr:rowOff>67234</xdr:rowOff>
    </xdr:to>
    <xdr:graphicFrame macro="">
      <xdr:nvGraphicFramePr>
        <xdr:cNvPr id="4" name="Chart 3">
          <a:extLst>
            <a:ext uri="{FF2B5EF4-FFF2-40B4-BE49-F238E27FC236}">
              <a16:creationId xmlns:a16="http://schemas.microsoft.com/office/drawing/2014/main" id="{BC1B829D-1D9D-4D0C-8321-402F16790A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54</xdr:row>
      <xdr:rowOff>95250</xdr:rowOff>
    </xdr:from>
    <xdr:to>
      <xdr:col>2</xdr:col>
      <xdr:colOff>533400</xdr:colOff>
      <xdr:row>57</xdr:row>
      <xdr:rowOff>171450</xdr:rowOff>
    </xdr:to>
    <xdr:sp macro="" textlink="">
      <xdr:nvSpPr>
        <xdr:cNvPr id="5" name="Callout: Bent Line 4">
          <a:extLst>
            <a:ext uri="{FF2B5EF4-FFF2-40B4-BE49-F238E27FC236}">
              <a16:creationId xmlns:a16="http://schemas.microsoft.com/office/drawing/2014/main" id="{80BAB2BA-1E58-4D35-B16F-5DFF03ADBCA1}"/>
            </a:ext>
          </a:extLst>
        </xdr:cNvPr>
        <xdr:cNvSpPr/>
      </xdr:nvSpPr>
      <xdr:spPr>
        <a:xfrm>
          <a:off x="135965" y="9284074"/>
          <a:ext cx="1775759" cy="670111"/>
        </a:xfrm>
        <a:prstGeom prst="borderCallout2">
          <a:avLst>
            <a:gd name="adj1" fmla="val 18750"/>
            <a:gd name="adj2" fmla="val 102828"/>
            <a:gd name="adj3" fmla="val 15625"/>
            <a:gd name="adj4" fmla="val 119494"/>
            <a:gd name="adj5" fmla="val -454512"/>
            <a:gd name="adj6" fmla="val 7274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Cost will be scored sepreratly</a:t>
          </a:r>
          <a:r>
            <a:rPr lang="en-US" sz="1100" b="1" baseline="0"/>
            <a:t> and the results input here.</a:t>
          </a:r>
          <a:endParaRPr lang="en-US" sz="1100" b="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w Stremel" refreshedDate="45049.480316782407" createdVersion="6" refreshedVersion="8" minRefreshableVersion="3" recordCount="281" xr:uid="{00000000-000A-0000-FFFF-FFFF00000000}">
  <cacheSource type="worksheet">
    <worksheetSource name="Reqs"/>
  </cacheSource>
  <cacheFields count="18">
    <cacheField name="ID" numFmtId="0">
      <sharedItems/>
    </cacheField>
    <cacheField name="Category" numFmtId="0">
      <sharedItems count="6">
        <s v="Partnership"/>
        <s v="Functional"/>
        <s v="Common"/>
        <s v="Non-Functional"/>
        <s v="Technical" u="1"/>
        <s v="General" u="1"/>
      </sharedItems>
    </cacheField>
    <cacheField name="Section" numFmtId="0">
      <sharedItems count="26">
        <s v="Experience"/>
        <s v="Management Approach"/>
        <s v="Extensibility"/>
        <s v="Analytics and Reporting"/>
        <s v="Data Management"/>
        <s v="Interoperability"/>
        <s v="Warehouse and Inventory Management"/>
        <s v="Forecasting &amp; Planning"/>
        <s v="Supplier &amp; Contract Management"/>
        <s v="Procurement Management"/>
        <s v="Order Management"/>
        <s v="Transportation Management"/>
        <s v="Track &amp; Trace"/>
        <s v="Hosting Options"/>
        <s v="Connectivity"/>
        <s v="User Experience"/>
        <s v="Security"/>
        <s v="Supply &amp; Demand Planning" u="1"/>
        <s v="Administration" u="1"/>
        <s v="Warehouse Management" u="1"/>
        <s v="AAA" u="1"/>
        <s v="Order &amp; Shipment Tracking" u="1"/>
        <s v="Tech Stack" u="1"/>
        <s v="Workflow" u="1"/>
        <s v="SaaS" u="1"/>
        <s v="Scalability &amp; Flexibility" u="1"/>
      </sharedItems>
    </cacheField>
    <cacheField name="Ttitle" numFmtId="0">
      <sharedItems/>
    </cacheField>
    <cacheField name="Scope Description" numFmtId="0">
      <sharedItems longText="1"/>
    </cacheField>
    <cacheField name="Priority" numFmtId="0">
      <sharedItems containsBlank="1" count="8">
        <s v="Essential"/>
        <s v="Advanced"/>
        <s v="Emerging"/>
        <m u="1"/>
        <s v="Low" u="1"/>
        <s v="High" u="1"/>
        <s v="Medium" u="1"/>
        <s v="Mandatory" u="1"/>
      </sharedItems>
    </cacheField>
    <cacheField name="Weighting Factor _x000a_(1,3,9)" numFmtId="0">
      <sharedItems containsSemiMixedTypes="0" containsString="0" containsNumber="1" containsInteger="1" minValue="1" maxValue="9"/>
    </cacheField>
    <cacheField name="Exemplar Score" numFmtId="0">
      <sharedItems containsString="0" containsBlank="1" containsNumber="1" containsInteger="1" minValue="5" maxValue="5"/>
    </cacheField>
    <cacheField name="Exemplar Adj. Score" numFmtId="0">
      <sharedItems containsSemiMixedTypes="0" containsString="0" containsNumber="1" containsInteger="1" minValue="0" maxValue="45"/>
    </cacheField>
    <cacheField name="Vendor 1 Notes" numFmtId="0">
      <sharedItems containsNonDate="0" containsString="0" containsBlank="1"/>
    </cacheField>
    <cacheField name="Vendor1 Score" numFmtId="0">
      <sharedItems containsString="0" containsBlank="1" containsNumber="1" minValue="0" maxValue="5"/>
    </cacheField>
    <cacheField name="Vendor 1 Adj. Score" numFmtId="0">
      <sharedItems containsSemiMixedTypes="0" containsString="0" containsNumber="1" minValue="0" maxValue="45"/>
    </cacheField>
    <cacheField name="Vendor 2 Notes" numFmtId="0">
      <sharedItems containsNonDate="0" containsString="0" containsBlank="1"/>
    </cacheField>
    <cacheField name="Vendor2 Score" numFmtId="0">
      <sharedItems containsString="0" containsBlank="1" containsNumber="1" containsInteger="1" minValue="0" maxValue="5"/>
    </cacheField>
    <cacheField name="Vendor2 Adj. Score" numFmtId="0">
      <sharedItems containsSemiMixedTypes="0" containsString="0" containsNumber="1" containsInteger="1" minValue="0" maxValue="45"/>
    </cacheField>
    <cacheField name="Vendor 3 Notes" numFmtId="0">
      <sharedItems containsNonDate="0" containsString="0" containsBlank="1"/>
    </cacheField>
    <cacheField name="Vendor3 Score" numFmtId="0">
      <sharedItems containsString="0" containsBlank="1" containsNumber="1" containsInteger="1" minValue="0" maxValue="4"/>
    </cacheField>
    <cacheField name="Vendor3 Adj. Score" numFmtId="0">
      <sharedItems containsSemiMixedTypes="0" containsString="0" containsNumber="1" containsInteger="1" minValue="0" maxValue="3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tew Stremel" refreshedDate="45049.481861111111" backgroundQuery="1" createdVersion="6" refreshedVersion="8" minRefreshableVersion="3" recordCount="0" supportSubquery="1" supportAdvancedDrill="1" xr:uid="{00000000-000A-0000-FFFF-FFFF01000000}">
  <cacheSource type="external" connectionId="1"/>
  <cacheFields count="7">
    <cacheField name="[Reqs].[Category].[Category]" caption="Category" numFmtId="0" hierarchy="1" level="1">
      <sharedItems count="4">
        <s v="Common"/>
        <s v="Functional"/>
        <s v="Non-Functional"/>
        <s v="Partnership"/>
      </sharedItems>
    </cacheField>
    <cacheField name="[Reqs].[Section].[Section]" caption="Section" numFmtId="0" hierarchy="2" level="1">
      <sharedItems count="17">
        <s v="Warehouse and Inventory Management"/>
        <s v="Analytics and Reporting"/>
        <s v="Data Management"/>
        <s v="Extensibility"/>
        <s v="Forecasting &amp; Planning"/>
        <s v="Interoperability"/>
        <s v="Order Management"/>
        <s v="Procurement Management"/>
        <s v="Supplier &amp; Contract Management"/>
        <s v="Track &amp; Trace"/>
        <s v="Transportation Management"/>
        <s v="Connectivity"/>
        <s v="Hosting Options"/>
        <s v="Security"/>
        <s v="User Experience"/>
        <s v="Experience"/>
        <s v="Management Approach"/>
      </sharedItems>
    </cacheField>
    <cacheField name="[Measures].[Count of ID]" caption="Count of ID" numFmtId="0" hierarchy="20" level="32767"/>
    <cacheField name="[Measures].[Sum of Exemplar Adj. Score]" caption="Sum of Exemplar Adj. Score" numFmtId="0" hierarchy="21" level="32767"/>
    <cacheField name="[Measures].[Sum of Vendor 1 Adj. Score]" caption="Sum of Vendor 1 Adj. Score" numFmtId="0" hierarchy="22" level="32767"/>
    <cacheField name="[Measures].[Sum of Vendor2 Adj. Score]" caption="Sum of Vendor2 Adj. Score" numFmtId="0" hierarchy="23" level="32767"/>
    <cacheField name="[Measures].[Sum of Vendor3 Adj. Score]" caption="Sum of Vendor3 Adj. Score" numFmtId="0" hierarchy="25" level="32767"/>
  </cacheFields>
  <cacheHierarchies count="26">
    <cacheHierarchy uniqueName="[Reqs].[ID]" caption="ID" attribute="1" defaultMemberUniqueName="[Reqs].[ID].[All]" allUniqueName="[Reqs].[ID].[All]" dimensionUniqueName="[Reqs]" displayFolder="" count="0" memberValueDatatype="130" unbalanced="0"/>
    <cacheHierarchy uniqueName="[Reqs].[Category]" caption="Category" attribute="1" defaultMemberUniqueName="[Reqs].[Category].[All]" allUniqueName="[Reqs].[Category].[All]" dimensionUniqueName="[Reqs]" displayFolder="" count="2" memberValueDatatype="130" unbalanced="0">
      <fieldsUsage count="2">
        <fieldUsage x="-1"/>
        <fieldUsage x="0"/>
      </fieldsUsage>
    </cacheHierarchy>
    <cacheHierarchy uniqueName="[Reqs].[Section]" caption="Section" attribute="1" defaultMemberUniqueName="[Reqs].[Section].[All]" allUniqueName="[Reqs].[Section].[All]" dimensionUniqueName="[Reqs]" displayFolder="" count="2" memberValueDatatype="130" unbalanced="0">
      <fieldsUsage count="2">
        <fieldUsage x="-1"/>
        <fieldUsage x="1"/>
      </fieldsUsage>
    </cacheHierarchy>
    <cacheHierarchy uniqueName="[Reqs].[Ttitle]" caption="Ttitle" attribute="1" defaultMemberUniqueName="[Reqs].[Ttitle].[All]" allUniqueName="[Reqs].[Ttitle].[All]" dimensionUniqueName="[Reqs]" displayFolder="" count="0" memberValueDatatype="130" unbalanced="0"/>
    <cacheHierarchy uniqueName="[Reqs].[Scope Description]" caption="Scope Description" attribute="1" defaultMemberUniqueName="[Reqs].[Scope Description].[All]" allUniqueName="[Reqs].[Scope Description].[All]" dimensionUniqueName="[Reqs]" displayFolder="" count="0" memberValueDatatype="130" unbalanced="0"/>
    <cacheHierarchy uniqueName="[Reqs].[Priority]" caption="Priority" attribute="1" defaultMemberUniqueName="[Reqs].[Priority].[All]" allUniqueName="[Reqs].[Priority].[All]" dimensionUniqueName="[Reqs]" displayFolder="" count="0" memberValueDatatype="130" unbalanced="0"/>
    <cacheHierarchy uniqueName="[Reqs].[Weighting Factor  (1,3,9)]" caption="Weighting Factor  (1,3,9)" attribute="1" defaultMemberUniqueName="[Reqs].[Weighting Factor  (1,3,9)].[All]" allUniqueName="[Reqs].[Weighting Factor  (1,3,9)].[All]" dimensionUniqueName="[Reqs]" displayFolder="" count="0" memberValueDatatype="20" unbalanced="0"/>
    <cacheHierarchy uniqueName="[Reqs].[Exemplar Score]" caption="Exemplar Score" attribute="1" defaultMemberUniqueName="[Reqs].[Exemplar Score].[All]" allUniqueName="[Reqs].[Exemplar Score].[All]" dimensionUniqueName="[Reqs]" displayFolder="" count="0" memberValueDatatype="20" unbalanced="0"/>
    <cacheHierarchy uniqueName="[Reqs].[Exemplar Adj. Score]" caption="Exemplar Adj. Score" attribute="1" defaultMemberUniqueName="[Reqs].[Exemplar Adj. Score].[All]" allUniqueName="[Reqs].[Exemplar Adj. Score].[All]" dimensionUniqueName="[Reqs]" displayFolder="" count="0" memberValueDatatype="20" unbalanced="0"/>
    <cacheHierarchy uniqueName="[Reqs].[Vendor 1 Notes]" caption="Vendor 1 Notes" attribute="1" defaultMemberUniqueName="[Reqs].[Vendor 1 Notes].[All]" allUniqueName="[Reqs].[Vendor 1 Notes].[All]" dimensionUniqueName="[Reqs]" displayFolder="" count="0" memberValueDatatype="130" unbalanced="0"/>
    <cacheHierarchy uniqueName="[Reqs].[Vendor1 Score]" caption="Vendor1 Score" attribute="1" defaultMemberUniqueName="[Reqs].[Vendor1 Score].[All]" allUniqueName="[Reqs].[Vendor1 Score].[All]" dimensionUniqueName="[Reqs]" displayFolder="" count="0" memberValueDatatype="5" unbalanced="0"/>
    <cacheHierarchy uniqueName="[Reqs].[Vendor 1 Adj. Score]" caption="Vendor 1 Adj. Score" attribute="1" defaultMemberUniqueName="[Reqs].[Vendor 1 Adj. Score].[All]" allUniqueName="[Reqs].[Vendor 1 Adj. Score].[All]" dimensionUniqueName="[Reqs]" displayFolder="" count="0" memberValueDatatype="5" unbalanced="0"/>
    <cacheHierarchy uniqueName="[Reqs].[Vendor 2 Notes]" caption="Vendor 2 Notes" attribute="1" defaultMemberUniqueName="[Reqs].[Vendor 2 Notes].[All]" allUniqueName="[Reqs].[Vendor 2 Notes].[All]" dimensionUniqueName="[Reqs]" displayFolder="" count="0" memberValueDatatype="130" unbalanced="0"/>
    <cacheHierarchy uniqueName="[Reqs].[Vendor2 Score]" caption="Vendor2 Score" attribute="1" defaultMemberUniqueName="[Reqs].[Vendor2 Score].[All]" allUniqueName="[Reqs].[Vendor2 Score].[All]" dimensionUniqueName="[Reqs]" displayFolder="" count="0" memberValueDatatype="20" unbalanced="0"/>
    <cacheHierarchy uniqueName="[Reqs].[Vendor2 Adj. Score]" caption="Vendor2 Adj. Score" attribute="1" defaultMemberUniqueName="[Reqs].[Vendor2 Adj. Score].[All]" allUniqueName="[Reqs].[Vendor2 Adj. Score].[All]" dimensionUniqueName="[Reqs]" displayFolder="" count="0" memberValueDatatype="20" unbalanced="0"/>
    <cacheHierarchy uniqueName="[Reqs].[Vendor 3 Notes]" caption="Vendor 3 Notes" attribute="1" defaultMemberUniqueName="[Reqs].[Vendor 3 Notes].[All]" allUniqueName="[Reqs].[Vendor 3 Notes].[All]" dimensionUniqueName="[Reqs]" displayFolder="" count="0" memberValueDatatype="130" unbalanced="0"/>
    <cacheHierarchy uniqueName="[Reqs].[Vendor3 Score]" caption="Vendor3 Score" attribute="1" defaultMemberUniqueName="[Reqs].[Vendor3 Score].[All]" allUniqueName="[Reqs].[Vendor3 Score].[All]" dimensionUniqueName="[Reqs]" displayFolder="" count="0" memberValueDatatype="20" unbalanced="0"/>
    <cacheHierarchy uniqueName="[Reqs].[Vendor3 Adj. Score]" caption="Vendor3 Adj. Score" attribute="1" defaultMemberUniqueName="[Reqs].[Vendor3 Adj. Score].[All]" allUniqueName="[Reqs].[Vendor3 Adj. Score].[All]" dimensionUniqueName="[Reqs]" displayFolder="" count="0" memberValueDatatype="20" unbalanced="0"/>
    <cacheHierarchy uniqueName="[Measures].[__XL_Count Reqs]" caption="__XL_Count Reqs" measure="1" displayFolder="" measureGroup="Reqs" count="0" hidden="1"/>
    <cacheHierarchy uniqueName="[Measures].[__No measures defined]" caption="__No measures defined" measure="1" displayFolder="" count="0" hidden="1"/>
    <cacheHierarchy uniqueName="[Measures].[Count of ID]" caption="Count of ID" measure="1" displayFolder="" measureGroup="Reqs" count="0" oneField="1" hidden="1">
      <fieldsUsage count="1">
        <fieldUsage x="2"/>
      </fieldsUsage>
      <extLst>
        <ext xmlns:x15="http://schemas.microsoft.com/office/spreadsheetml/2010/11/main" uri="{B97F6D7D-B522-45F9-BDA1-12C45D357490}">
          <x15:cacheHierarchy aggregatedColumn="0"/>
        </ext>
      </extLst>
    </cacheHierarchy>
    <cacheHierarchy uniqueName="[Measures].[Sum of Exemplar Adj. Score]" caption="Sum of Exemplar Adj. Score" measure="1" displayFolder="" measureGroup="Reqs" count="0" oneField="1" hidden="1">
      <fieldsUsage count="1">
        <fieldUsage x="3"/>
      </fieldsUsage>
      <extLst>
        <ext xmlns:x15="http://schemas.microsoft.com/office/spreadsheetml/2010/11/main" uri="{B97F6D7D-B522-45F9-BDA1-12C45D357490}">
          <x15:cacheHierarchy aggregatedColumn="8"/>
        </ext>
      </extLst>
    </cacheHierarchy>
    <cacheHierarchy uniqueName="[Measures].[Sum of Vendor 1 Adj. Score]" caption="Sum of Vendor 1 Adj. Score" measure="1" displayFolder="" measureGroup="Reqs" count="0" oneField="1" hidden="1">
      <fieldsUsage count="1">
        <fieldUsage x="4"/>
      </fieldsUsage>
      <extLst>
        <ext xmlns:x15="http://schemas.microsoft.com/office/spreadsheetml/2010/11/main" uri="{B97F6D7D-B522-45F9-BDA1-12C45D357490}">
          <x15:cacheHierarchy aggregatedColumn="11"/>
        </ext>
      </extLst>
    </cacheHierarchy>
    <cacheHierarchy uniqueName="[Measures].[Sum of Vendor2 Adj. Score]" caption="Sum of Vendor2 Adj. Score" measure="1" displayFolder="" measureGroup="Reqs" count="0" oneField="1" hidden="1">
      <fieldsUsage count="1">
        <fieldUsage x="5"/>
      </fieldsUsage>
      <extLst>
        <ext xmlns:x15="http://schemas.microsoft.com/office/spreadsheetml/2010/11/main" uri="{B97F6D7D-B522-45F9-BDA1-12C45D357490}">
          <x15:cacheHierarchy aggregatedColumn="14"/>
        </ext>
      </extLst>
    </cacheHierarchy>
    <cacheHierarchy uniqueName="[Measures].[Count of Vendor3 Adj. Score]" caption="Count of Vendor3 Adj. Score" measure="1" displayFolder="" measureGroup="Reqs" count="0" hidden="1">
      <extLst>
        <ext xmlns:x15="http://schemas.microsoft.com/office/spreadsheetml/2010/11/main" uri="{B97F6D7D-B522-45F9-BDA1-12C45D357490}">
          <x15:cacheHierarchy aggregatedColumn="17"/>
        </ext>
      </extLst>
    </cacheHierarchy>
    <cacheHierarchy uniqueName="[Measures].[Sum of Vendor3 Adj. Score]" caption="Sum of Vendor3 Adj. Score" measure="1" displayFolder="" measureGroup="Reqs" count="0" oneField="1" hidden="1">
      <fieldsUsage count="1">
        <fieldUsage x="6"/>
      </fieldsUsage>
      <extLst>
        <ext xmlns:x15="http://schemas.microsoft.com/office/spreadsheetml/2010/11/main" uri="{B97F6D7D-B522-45F9-BDA1-12C45D357490}">
          <x15:cacheHierarchy aggregatedColumn="17"/>
        </ext>
      </extLst>
    </cacheHierarchy>
  </cacheHierarchies>
  <kpis count="0"/>
  <dimensions count="2">
    <dimension measure="1" name="Measures" uniqueName="[Measures]" caption="Measures"/>
    <dimension name="Reqs" uniqueName="[Reqs]" caption="Reqs"/>
  </dimensions>
  <measureGroups count="1">
    <measureGroup name="Reqs" caption="Reqs"/>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1">
  <r>
    <s v="P-EX-01"/>
    <x v="0"/>
    <x v="0"/>
    <s v="Company Experience"/>
    <s v="Describe your companies background and relevant experience in providing solutions in the global supply chain space."/>
    <x v="0"/>
    <n v="9"/>
    <n v="5"/>
    <n v="45"/>
    <m/>
    <n v="5"/>
    <n v="45"/>
    <m/>
    <n v="5"/>
    <n v="45"/>
    <m/>
    <n v="3"/>
    <n v="27"/>
  </r>
  <r>
    <s v="P-EX-02"/>
    <x v="0"/>
    <x v="0"/>
    <s v="Company Financial Overview"/>
    <s v="Number of years in business and annual revenue."/>
    <x v="0"/>
    <n v="9"/>
    <n v="5"/>
    <n v="45"/>
    <m/>
    <n v="5"/>
    <n v="45"/>
    <m/>
    <n v="5"/>
    <n v="45"/>
    <m/>
    <n v="0"/>
    <n v="0"/>
  </r>
  <r>
    <s v="P-EX-03"/>
    <x v="0"/>
    <x v="0"/>
    <s v="Location"/>
    <s v="If your company has more than one location, please indicate the locations for the site(s) responding."/>
    <x v="0"/>
    <n v="9"/>
    <n v="5"/>
    <n v="45"/>
    <m/>
    <n v="4"/>
    <n v="36"/>
    <m/>
    <n v="5"/>
    <n v="45"/>
    <m/>
    <n v="3"/>
    <n v="27"/>
  </r>
  <r>
    <s v="P-EX-04"/>
    <x v="0"/>
    <x v="0"/>
    <s v="User / Development Communities"/>
    <s v="User / Development Communities – describe your experience and the availability of user community groups that leverage your solution"/>
    <x v="0"/>
    <n v="9"/>
    <n v="5"/>
    <n v="45"/>
    <m/>
    <n v="4"/>
    <n v="36"/>
    <m/>
    <n v="4"/>
    <n v="36"/>
    <m/>
    <n v="1"/>
    <n v="9"/>
  </r>
  <r>
    <s v="P-EX-05"/>
    <x v="0"/>
    <x v="0"/>
    <s v="Feature Enhancement Requests"/>
    <s v="Describe the methodology for prioritizing client capability requests for future releases."/>
    <x v="0"/>
    <n v="9"/>
    <n v="5"/>
    <n v="45"/>
    <m/>
    <n v="4"/>
    <n v="36"/>
    <m/>
    <n v="2"/>
    <n v="18"/>
    <m/>
    <n v="1"/>
    <n v="9"/>
  </r>
  <r>
    <s v="P-EX-06"/>
    <x v="0"/>
    <x v="0"/>
    <s v="References"/>
    <s v="Provide references and contact information for three similar projects or clients"/>
    <x v="0"/>
    <n v="9"/>
    <n v="5"/>
    <n v="45"/>
    <m/>
    <n v="4"/>
    <n v="36"/>
    <m/>
    <n v="4"/>
    <n v="36"/>
    <m/>
    <n v="2"/>
    <n v="18"/>
  </r>
  <r>
    <s v="P-EX-07"/>
    <x v="0"/>
    <x v="0"/>
    <s v="Client base"/>
    <s v="Provide the number of current customers / clients currently on the proposed SaaS platform."/>
    <x v="0"/>
    <n v="9"/>
    <n v="5"/>
    <n v="45"/>
    <m/>
    <n v="5"/>
    <n v="45"/>
    <m/>
    <n v="5"/>
    <n v="45"/>
    <m/>
    <n v="2"/>
    <n v="18"/>
  </r>
  <r>
    <s v="P-MA-01"/>
    <x v="0"/>
    <x v="1"/>
    <s v="Assumptions"/>
    <s v="Outline the critical assumptions that are underpinning your solutions proposal."/>
    <x v="0"/>
    <n v="9"/>
    <n v="5"/>
    <n v="45"/>
    <m/>
    <n v="4.5"/>
    <n v="40.5"/>
    <m/>
    <n v="2"/>
    <n v="18"/>
    <m/>
    <n v="4"/>
    <n v="36"/>
  </r>
  <r>
    <s v="P-MA-02"/>
    <x v="0"/>
    <x v="1"/>
    <s v="Project Structure &amp; Governance Model"/>
    <s v="Describe your project structure and governance model in relationship to agile methodologies including relationship, escalation management."/>
    <x v="0"/>
    <n v="9"/>
    <n v="5"/>
    <n v="45"/>
    <m/>
    <n v="5"/>
    <n v="45"/>
    <m/>
    <n v="3"/>
    <n v="27"/>
    <m/>
    <n v="2"/>
    <n v="18"/>
  </r>
  <r>
    <s v="P-MA-03"/>
    <x v="0"/>
    <x v="1"/>
    <s v="Proposed Implementation / Launch Plan"/>
    <s v="Any deployments need to be planned and communicated to all stakeholders including documentation that is easy to consume so users can understand the implications of the relevant deployment to how the existing deployment functions. Include your approach to user acceptance testing and how this will affect reprioritization of backlogs at a regularly scheduled cadence._x000a__x000a_Describe your project plan with estimated timelines."/>
    <x v="0"/>
    <n v="9"/>
    <n v="5"/>
    <n v="45"/>
    <m/>
    <n v="4"/>
    <n v="36"/>
    <m/>
    <n v="4"/>
    <n v="36"/>
    <m/>
    <n v="2"/>
    <n v="18"/>
  </r>
  <r>
    <s v="P-MA-04"/>
    <x v="0"/>
    <x v="1"/>
    <s v="Proposed Training Plan"/>
    <s v="Training is critical to ensuring the end users understand what to expect out of the system and how to utilize the various capabilities, how to report issues, etc. Training needs to include any relevant and helpful documentation that the end user will need to understand how to use the services._x000a__x000a_Describe your approach to user training and onboarding."/>
    <x v="0"/>
    <n v="9"/>
    <n v="5"/>
    <n v="45"/>
    <m/>
    <n v="4"/>
    <n v="36"/>
    <m/>
    <n v="2"/>
    <n v="18"/>
    <m/>
    <n v="4"/>
    <n v="36"/>
  </r>
  <r>
    <s v="P-MA-05"/>
    <x v="0"/>
    <x v="1"/>
    <s v="Proposed KPIs"/>
    <s v="Describe what your recommended project KPIs and process KPIs metrics for this effort would be"/>
    <x v="1"/>
    <n v="3"/>
    <n v="5"/>
    <n v="15"/>
    <m/>
    <n v="2"/>
    <n v="6"/>
    <m/>
    <n v="3"/>
    <n v="9"/>
    <m/>
    <n v="4"/>
    <n v="12"/>
  </r>
  <r>
    <s v="P-MA-06"/>
    <x v="0"/>
    <x v="1"/>
    <s v="Proposed Team &amp; Roles"/>
    <s v="Provide a proposed project team and qualifications of key members. Indicate level of dedication to this project if awarded."/>
    <x v="0"/>
    <n v="9"/>
    <n v="5"/>
    <n v="45"/>
    <m/>
    <n v="2"/>
    <n v="18"/>
    <m/>
    <n v="2"/>
    <n v="18"/>
    <m/>
    <n v="3"/>
    <n v="27"/>
  </r>
  <r>
    <s v="P-MA-07"/>
    <x v="0"/>
    <x v="1"/>
    <s v="Support Model"/>
    <s v="Provide a sample SLA used to describe your support and escalation process and the elements it incorporates, including but not limited to_x000a_· SLA Governance_x000a_· Service Levels and availability to users_x000a_· Service Hours_x000a_· Service Support and how to obtain it_x000a_· Service Reports_x000a_· Partnership responsibilities_x000a_· Service Constraints_x000a_· Service Reviews_x000a_· Service Charges"/>
    <x v="0"/>
    <n v="9"/>
    <n v="5"/>
    <n v="45"/>
    <m/>
    <n v="5"/>
    <n v="45"/>
    <m/>
    <n v="3"/>
    <n v="27"/>
    <m/>
    <n v="1"/>
    <n v="9"/>
  </r>
  <r>
    <s v="P-MA-08"/>
    <x v="0"/>
    <x v="1"/>
    <s v="Regulatory and data privacy"/>
    <s v="Describe how the organization manages and ensures compliance of the product to global data privacy and data usage requirements."/>
    <x v="0"/>
    <n v="9"/>
    <n v="5"/>
    <n v="45"/>
    <m/>
    <n v="3"/>
    <n v="27"/>
    <m/>
    <n v="3"/>
    <n v="27"/>
    <m/>
    <n v="4"/>
    <n v="36"/>
  </r>
  <r>
    <s v="F-E-01"/>
    <x v="1"/>
    <x v="2"/>
    <s v="Software Source"/>
    <s v="If the system is an open-source tool, the system should have open, easy access to source code: A standard version control system (e.g., GitHub) should be used to ensure that source code access is fast, easy to download, compile, and execute code."/>
    <x v="0"/>
    <n v="9"/>
    <n v="5"/>
    <n v="45"/>
    <m/>
    <n v="4"/>
    <n v="36"/>
    <m/>
    <n v="4"/>
    <n v="36"/>
    <m/>
    <n v="2"/>
    <n v="18"/>
  </r>
  <r>
    <s v="F-E-02"/>
    <x v="1"/>
    <x v="2"/>
    <s v="Software Source"/>
    <s v="If the system is a closed source/proprietary tool describe what level of access is provided to source code that will be specific to the implementation and applicable configurations, customizations, and extensions. _x000a_What is the license model for the Software and how does this affect any customizations?  (e.g., is it AGPL, MIT, etc.)"/>
    <x v="0"/>
    <n v="9"/>
    <n v="5"/>
    <n v="45"/>
    <m/>
    <n v="4"/>
    <n v="36"/>
    <m/>
    <n v="5"/>
    <n v="45"/>
    <m/>
    <n v="0"/>
    <n v="0"/>
  </r>
  <r>
    <s v="F-E-03"/>
    <x v="1"/>
    <x v="2"/>
    <s v="Vibrancy"/>
    <s v="If the system is an open-source tool, describe the vibrancy of the development community for the system by sharing the number of people and organizations that are contributing to maintaining the code. _x000a_If the system is a closed source/proprietary tool describe the number of and experience levels of software implementation partners and vendors specific to different regions such as Africa and Asia."/>
    <x v="0"/>
    <n v="9"/>
    <n v="5"/>
    <n v="45"/>
    <m/>
    <n v="4"/>
    <n v="36"/>
    <m/>
    <n v="4"/>
    <n v="36"/>
    <m/>
    <n v="0"/>
    <n v="0"/>
  </r>
  <r>
    <s v="F-E-04"/>
    <x v="1"/>
    <x v="2"/>
    <s v="Updates and Upgrades"/>
    <s v="Describe how updates (minor versions) and/or upgrades (major releases) are regularly applied to the system and how frequently these are expected to happen.  "/>
    <x v="0"/>
    <n v="9"/>
    <n v="5"/>
    <n v="45"/>
    <m/>
    <n v="5"/>
    <n v="45"/>
    <m/>
    <n v="5"/>
    <n v="45"/>
    <m/>
    <n v="3"/>
    <n v="27"/>
  </r>
  <r>
    <s v="F-E-05"/>
    <x v="1"/>
    <x v="2"/>
    <s v="Customizations and Extensions"/>
    <s v="Describe how customizations and extensions are developed for the system and what impact these have when performing upgrades._x000a_Describe the extent to which the tool can support requirements throughout the box features or through flexible configurations as opposed to customizations and extensions that require additional coding and maintenance."/>
    <x v="0"/>
    <n v="9"/>
    <n v="5"/>
    <n v="45"/>
    <m/>
    <n v="4"/>
    <n v="36"/>
    <m/>
    <n v="4"/>
    <n v="36"/>
    <m/>
    <n v="3"/>
    <n v="27"/>
  </r>
  <r>
    <s v="F-E-06"/>
    <x v="1"/>
    <x v="2"/>
    <s v="Product Backlog"/>
    <s v="Describe how features and changes are prioritized for inclusion in the base product offering of the system and how these make their way into the Upgrade cycle."/>
    <x v="0"/>
    <n v="9"/>
    <n v="5"/>
    <n v="45"/>
    <m/>
    <n v="4"/>
    <n v="36"/>
    <m/>
    <n v="4"/>
    <n v="36"/>
    <m/>
    <n v="2"/>
    <n v="18"/>
  </r>
  <r>
    <s v="F-AR-01"/>
    <x v="1"/>
    <x v="3"/>
    <s v="KPI"/>
    <s v="System shall have the ability to gather the necessary data points to produce the minimum KPIs designated below."/>
    <x v="0"/>
    <n v="9"/>
    <n v="5"/>
    <n v="45"/>
    <m/>
    <n v="5"/>
    <n v="45"/>
    <m/>
    <n v="5"/>
    <n v="45"/>
    <m/>
    <n v="3"/>
    <n v="27"/>
  </r>
  <r>
    <s v="F-AR-02"/>
    <x v="1"/>
    <x v="3"/>
    <s v="KPI"/>
    <s v="System shall have the ability to adjust a KPI to meet the country’s needs. i.e., the ability to define the time range."/>
    <x v="0"/>
    <n v="9"/>
    <n v="5"/>
    <n v="45"/>
    <m/>
    <n v="4"/>
    <n v="36"/>
    <m/>
    <n v="5"/>
    <n v="45"/>
    <m/>
    <n v="3"/>
    <n v="27"/>
  </r>
  <r>
    <s v="F-AR-03"/>
    <x v="1"/>
    <x v="3"/>
    <s v="Basic Reports"/>
    <s v="Transactional reports (order, invoice, pick list, packing list, shipment notification, shipment confirmation, proof of delivery, returns with reason code, stock adjustments on physical counts)"/>
    <x v="0"/>
    <n v="9"/>
    <n v="5"/>
    <n v="45"/>
    <m/>
    <m/>
    <n v="0"/>
    <m/>
    <n v="2"/>
    <n v="18"/>
    <m/>
    <m/>
    <n v="0"/>
  </r>
  <r>
    <s v="F-AR-04"/>
    <x v="1"/>
    <x v="3"/>
    <s v="Basic Reports"/>
    <s v="Inventory reports: product quantity per location (absolute quantity, months or weeks of stock), product aging (by expiry), closed vial wastage rate, open vial wastagerate4, low stock alert,"/>
    <x v="0"/>
    <n v="9"/>
    <n v="5"/>
    <n v="45"/>
    <m/>
    <m/>
    <n v="0"/>
    <m/>
    <n v="3"/>
    <n v="27"/>
    <m/>
    <m/>
    <n v="0"/>
  </r>
  <r>
    <s v="F-AR-05"/>
    <x v="1"/>
    <x v="3"/>
    <s v="Basic Reports"/>
    <s v="CCE reports: volumetric capacity available (per unit, per location), temperature excursion rates and durations, CCE need attention, CCE non-functional, average CCE downtime, CCE service schedule, service due, service pending, technician responsible, service outcome"/>
    <x v="0"/>
    <n v="9"/>
    <n v="5"/>
    <n v="45"/>
    <m/>
    <m/>
    <n v="0"/>
    <m/>
    <n v="2"/>
    <n v="18"/>
    <m/>
    <m/>
    <n v="0"/>
  </r>
  <r>
    <s v="F-AR-06"/>
    <x v="1"/>
    <x v="3"/>
    <s v="Basic Reports"/>
    <s v="SMS/email/direct messaging and dashboard notifications for all exceptions and escalation logic for aging exceptions"/>
    <x v="0"/>
    <n v="9"/>
    <n v="5"/>
    <n v="45"/>
    <m/>
    <n v="5"/>
    <n v="45"/>
    <m/>
    <n v="5"/>
    <n v="45"/>
    <m/>
    <n v="2"/>
    <n v="18"/>
  </r>
  <r>
    <s v="F-AR-07"/>
    <x v="1"/>
    <x v="3"/>
    <s v="Basic Reports"/>
    <s v="Sorted and filtered lists of facilities, commodities, inventory cards, and transactions for all products, requisitions, shipment notifications and confirmations, and proofs of delivery."/>
    <x v="0"/>
    <n v="9"/>
    <n v="5"/>
    <n v="45"/>
    <m/>
    <m/>
    <n v="0"/>
    <m/>
    <n v="0"/>
    <n v="0"/>
    <m/>
    <m/>
    <n v="0"/>
  </r>
  <r>
    <s v="F-AR-08"/>
    <x v="1"/>
    <x v="3"/>
    <s v="Basic Reports"/>
    <s v="Forecast reports for time periods &amp; levels: forecasted requirements, constrained requirements (see forecasting &amp; supply planning), future stock positions"/>
    <x v="0"/>
    <n v="9"/>
    <n v="5"/>
    <n v="45"/>
    <m/>
    <m/>
    <n v="0"/>
    <m/>
    <n v="3"/>
    <n v="27"/>
    <m/>
    <m/>
    <n v="0"/>
  </r>
  <r>
    <s v="F-AR-09"/>
    <x v="1"/>
    <x v="3"/>
    <s v="Basic Reports"/>
    <s v="Data quality, including on-time reporting, and completeness of data (e.g. sites reporting for the period)"/>
    <x v="0"/>
    <n v="9"/>
    <n v="5"/>
    <n v="45"/>
    <m/>
    <m/>
    <n v="0"/>
    <m/>
    <n v="2"/>
    <n v="18"/>
    <m/>
    <m/>
    <n v="0"/>
  </r>
  <r>
    <s v="F-AR-10"/>
    <x v="1"/>
    <x v="3"/>
    <s v="Basic Reports"/>
    <s v="Installed CCE capacity analysis: total available capacity availability and gaps against current and future capacity needs, based on inputted assumptions including supply intervals, vaccine presentations, population growth"/>
    <x v="1"/>
    <n v="3"/>
    <n v="5"/>
    <n v="15"/>
    <m/>
    <m/>
    <n v="0"/>
    <m/>
    <n v="3"/>
    <n v="9"/>
    <m/>
    <m/>
    <n v="0"/>
  </r>
  <r>
    <s v="F-AR-11"/>
    <x v="1"/>
    <x v="3"/>
    <s v="Performance Reports"/>
    <s v="Full Stock Availability, all tiers"/>
    <x v="0"/>
    <n v="9"/>
    <n v="5"/>
    <n v="45"/>
    <m/>
    <m/>
    <n v="0"/>
    <m/>
    <n v="2"/>
    <n v="18"/>
    <m/>
    <m/>
    <n v="0"/>
  </r>
  <r>
    <s v="F-AR-12"/>
    <x v="1"/>
    <x v="3"/>
    <s v="Performance Reports"/>
    <s v="Stocked According to Plan, all tiers"/>
    <x v="0"/>
    <n v="9"/>
    <n v="5"/>
    <n v="45"/>
    <m/>
    <m/>
    <n v="0"/>
    <m/>
    <n v="1"/>
    <n v="9"/>
    <m/>
    <m/>
    <n v="0"/>
  </r>
  <r>
    <s v="F-AR-13"/>
    <x v="1"/>
    <x v="3"/>
    <s v="Performance Reports"/>
    <s v="On-Time, In Full delivery (OTIF), all tiers"/>
    <x v="0"/>
    <n v="9"/>
    <n v="5"/>
    <n v="45"/>
    <m/>
    <m/>
    <n v="0"/>
    <m/>
    <n v="0"/>
    <n v="0"/>
    <m/>
    <m/>
    <n v="0"/>
  </r>
  <r>
    <s v="F-AR-14"/>
    <x v="1"/>
    <x v="3"/>
    <s v="Performance Reports"/>
    <s v="Forecasted Demand Ratio (forecast accuracy)"/>
    <x v="0"/>
    <n v="9"/>
    <n v="5"/>
    <n v="45"/>
    <m/>
    <m/>
    <n v="0"/>
    <m/>
    <n v="0"/>
    <n v="0"/>
    <m/>
    <m/>
    <n v="0"/>
  </r>
  <r>
    <s v="F-AR-15"/>
    <x v="1"/>
    <x v="3"/>
    <s v="Performance Reports"/>
    <s v="Closed Vial Wastage, all tiers"/>
    <x v="0"/>
    <n v="9"/>
    <n v="5"/>
    <n v="45"/>
    <m/>
    <m/>
    <n v="0"/>
    <m/>
    <n v="1"/>
    <n v="9"/>
    <m/>
    <m/>
    <n v="0"/>
  </r>
  <r>
    <s v="F-AR-16"/>
    <x v="1"/>
    <x v="3"/>
    <s v="Performance Reports"/>
    <s v="Temperature Alarm Rate and (where possible) Average Duration, all units"/>
    <x v="0"/>
    <n v="9"/>
    <n v="5"/>
    <n v="45"/>
    <m/>
    <n v="5"/>
    <n v="45"/>
    <m/>
    <n v="5"/>
    <n v="45"/>
    <m/>
    <n v="2"/>
    <n v="18"/>
  </r>
  <r>
    <s v="F-AR-17"/>
    <x v="1"/>
    <x v="3"/>
    <s v="Performance Reports"/>
    <s v="Functional Status and (where possible) Average Downtime of Cold Chain Equipment,"/>
    <x v="0"/>
    <n v="9"/>
    <m/>
    <n v="0"/>
    <m/>
    <m/>
    <n v="0"/>
    <m/>
    <m/>
    <n v="0"/>
    <m/>
    <m/>
    <n v="0"/>
  </r>
  <r>
    <s v="F-AR-18"/>
    <x v="1"/>
    <x v="3"/>
    <s v="Performance Reports"/>
    <s v="Coverage Supply Ratio (coverage reported vs. doses utilized)"/>
    <x v="0"/>
    <n v="9"/>
    <m/>
    <n v="0"/>
    <m/>
    <m/>
    <n v="0"/>
    <m/>
    <m/>
    <n v="0"/>
    <m/>
    <m/>
    <n v="0"/>
  </r>
  <r>
    <s v="F-AR-19"/>
    <x v="1"/>
    <x v="3"/>
    <s v="Operational Reports"/>
    <s v="System downtime"/>
    <x v="0"/>
    <n v="9"/>
    <m/>
    <n v="0"/>
    <m/>
    <m/>
    <n v="0"/>
    <m/>
    <m/>
    <n v="0"/>
    <m/>
    <m/>
    <n v="0"/>
  </r>
  <r>
    <s v="F-AR-20"/>
    <x v="1"/>
    <x v="3"/>
    <s v="Operational Reports"/>
    <s v="System usage (by user, by team / facility / other)"/>
    <x v="0"/>
    <n v="9"/>
    <m/>
    <n v="0"/>
    <m/>
    <m/>
    <n v="0"/>
    <m/>
    <m/>
    <n v="0"/>
    <m/>
    <m/>
    <n v="0"/>
  </r>
  <r>
    <s v="F-AR-21"/>
    <x v="1"/>
    <x v="3"/>
    <s v="Operational Reports"/>
    <s v="System failures and warnings"/>
    <x v="0"/>
    <n v="9"/>
    <m/>
    <n v="0"/>
    <m/>
    <m/>
    <n v="0"/>
    <m/>
    <m/>
    <n v="0"/>
    <m/>
    <m/>
    <n v="0"/>
  </r>
  <r>
    <s v="F-AR-22"/>
    <x v="1"/>
    <x v="3"/>
    <s v="Custom Reports"/>
    <s v="System allows for a system administrator or power user to customize basic reports to meet their specific needs. In addition, describe the system’s capability to integrate with advanced analytics tools such as PowerBI and Tableau for custom reports and analytics."/>
    <x v="1"/>
    <n v="3"/>
    <m/>
    <n v="0"/>
    <m/>
    <m/>
    <n v="0"/>
    <m/>
    <m/>
    <n v="0"/>
    <m/>
    <m/>
    <n v="0"/>
  </r>
  <r>
    <s v="F-AR-23"/>
    <x v="1"/>
    <x v="3"/>
    <s v="Custom Reports"/>
    <s v="System can produce a report that shows the Inventory disposition of a product based on Funding Source of the original procurement."/>
    <x v="2"/>
    <n v="1"/>
    <m/>
    <n v="0"/>
    <m/>
    <m/>
    <n v="0"/>
    <m/>
    <m/>
    <n v="0"/>
    <m/>
    <m/>
    <n v="0"/>
  </r>
  <r>
    <s v="F-DM-01"/>
    <x v="1"/>
    <x v="4"/>
    <s v="Product Master Data"/>
    <s v="System provides offline capabilities for users to create placeholder product identifiers and other product information in offline mode to facilitate processes such as blind receiving for products that are not yet created in the system"/>
    <x v="0"/>
    <n v="9"/>
    <n v="5"/>
    <n v="45"/>
    <m/>
    <n v="4"/>
    <n v="36"/>
    <m/>
    <n v="4"/>
    <n v="36"/>
    <m/>
    <n v="2"/>
    <n v="18"/>
  </r>
  <r>
    <s v="F-DM-02"/>
    <x v="1"/>
    <x v="4"/>
    <s v="Product Master Data"/>
    <s v="System synchronizes master data across systems regularly, including with those that captured data in offline mode and provides users the ability to rectify data quality and integrity issues"/>
    <x v="0"/>
    <n v="9"/>
    <n v="5"/>
    <n v="45"/>
    <m/>
    <n v="4"/>
    <n v="36"/>
    <m/>
    <n v="4"/>
    <n v="36"/>
    <m/>
    <n v="1"/>
    <n v="9"/>
  </r>
  <r>
    <s v="F-DM-03"/>
    <x v="1"/>
    <x v="4"/>
    <s v="Product Master Data"/>
    <s v="System allows capture of standardized product information including images in a centralized way "/>
    <x v="0"/>
    <n v="9"/>
    <n v="5"/>
    <n v="45"/>
    <m/>
    <m/>
    <n v="0"/>
    <m/>
    <n v="4"/>
    <n v="36"/>
    <m/>
    <m/>
    <n v="0"/>
  </r>
  <r>
    <s v="F-DM-04"/>
    <x v="1"/>
    <x v="4"/>
    <s v="Product Master Data"/>
    <s v="System provides the capability to map and link standardized product identifiers such as Global Trade Item Numbers (GTINs) with national identifiers, if and when required "/>
    <x v="0"/>
    <n v="9"/>
    <n v="5"/>
    <n v="45"/>
    <m/>
    <m/>
    <n v="0"/>
    <m/>
    <n v="3"/>
    <n v="27"/>
    <m/>
    <m/>
    <n v="0"/>
  </r>
  <r>
    <s v="F-DM-05"/>
    <x v="1"/>
    <x v="4"/>
    <s v="Product Master Data"/>
    <s v="System provides users the ability to create, update and delete product information "/>
    <x v="0"/>
    <n v="9"/>
    <n v="5"/>
    <n v="45"/>
    <m/>
    <m/>
    <n v="0"/>
    <m/>
    <n v="3"/>
    <n v="27"/>
    <m/>
    <m/>
    <n v="0"/>
  </r>
  <r>
    <s v="F-DM-06"/>
    <x v="1"/>
    <x v="4"/>
    <s v="Product Master Data"/>
    <s v="System captures history of changes made to product information records "/>
    <x v="0"/>
    <n v="9"/>
    <n v="5"/>
    <n v="45"/>
    <m/>
    <m/>
    <n v="0"/>
    <m/>
    <n v="3"/>
    <n v="27"/>
    <m/>
    <m/>
    <n v="0"/>
  </r>
  <r>
    <s v="F-DM-07"/>
    <x v="1"/>
    <x v="4"/>
    <s v="Product Master Data"/>
    <s v="System provides workflows to manage updates to product information and approvals to accept updates "/>
    <x v="0"/>
    <n v="9"/>
    <n v="5"/>
    <n v="45"/>
    <m/>
    <m/>
    <n v="0"/>
    <m/>
    <n v="4"/>
    <n v="36"/>
    <m/>
    <m/>
    <n v="0"/>
  </r>
  <r>
    <s v="F-DM-08"/>
    <x v="1"/>
    <x v="4"/>
    <s v="Product Master Data"/>
    <s v="System provides the ability to upload master data from data sources such as manufacturers received in spreadsheet formats"/>
    <x v="0"/>
    <n v="9"/>
    <n v="5"/>
    <n v="45"/>
    <m/>
    <m/>
    <n v="0"/>
    <m/>
    <n v="4"/>
    <n v="36"/>
    <m/>
    <m/>
    <n v="0"/>
  </r>
  <r>
    <s v="F-DM-09"/>
    <x v="1"/>
    <x v="4"/>
    <s v="Product Master Data"/>
    <s v="System can also classify product items based on multiple classification systems such as UNSPSC (pharma) and GPC (medical devices), etc."/>
    <x v="1"/>
    <n v="3"/>
    <n v="5"/>
    <n v="15"/>
    <m/>
    <m/>
    <n v="0"/>
    <m/>
    <n v="3"/>
    <n v="9"/>
    <m/>
    <m/>
    <n v="0"/>
  </r>
  <r>
    <s v="F-DM-10"/>
    <x v="1"/>
    <x v="4"/>
    <s v="Product Master Data"/>
    <s v="System can integrate with other transactional systems to exchange product information "/>
    <x v="1"/>
    <n v="3"/>
    <n v="5"/>
    <n v="15"/>
    <m/>
    <m/>
    <n v="0"/>
    <m/>
    <n v="3"/>
    <n v="9"/>
    <m/>
    <m/>
    <n v="0"/>
  </r>
  <r>
    <s v="F-DM-11"/>
    <x v="1"/>
    <x v="4"/>
    <s v="Product Master Data"/>
    <s v="System can integrate with data providers’ systems such as manufacturer systems and Global Data Synchronization Network (GDSN) data pool to receive standardized data "/>
    <x v="2"/>
    <n v="1"/>
    <n v="5"/>
    <n v="5"/>
    <m/>
    <m/>
    <n v="0"/>
    <m/>
    <n v="4"/>
    <n v="4"/>
    <m/>
    <m/>
    <n v="0"/>
  </r>
  <r>
    <s v="F-DM-12"/>
    <x v="1"/>
    <x v="4"/>
    <s v="Product Master Data"/>
    <s v="System can integrate with data providers’ systems such as manufacturer systems and Global Data Synchronization Network (GDSN) data pool to provide feedback when product/attribute data is incorrect"/>
    <x v="1"/>
    <n v="3"/>
    <n v="5"/>
    <n v="15"/>
    <m/>
    <m/>
    <n v="0"/>
    <m/>
    <n v="4"/>
    <n v="12"/>
    <m/>
    <m/>
    <n v="0"/>
  </r>
  <r>
    <s v="F-DM-13"/>
    <x v="1"/>
    <x v="4"/>
    <s v="Facility Master Data"/>
    <s v="System allows capture of facilities information in a standardized and a centralized way "/>
    <x v="0"/>
    <n v="9"/>
    <n v="5"/>
    <n v="45"/>
    <m/>
    <n v="5"/>
    <n v="45"/>
    <m/>
    <n v="4"/>
    <n v="36"/>
    <m/>
    <n v="1"/>
    <n v="9"/>
  </r>
  <r>
    <s v="F-DM-14"/>
    <x v="1"/>
    <x v="4"/>
    <s v="Facility Master Data"/>
    <s v="System provides the capability to map and link standardized location identifiers such as Global Location Numbers (GLNs) with national identifiers, if and when required"/>
    <x v="1"/>
    <n v="3"/>
    <m/>
    <n v="0"/>
    <m/>
    <m/>
    <n v="0"/>
    <m/>
    <m/>
    <n v="0"/>
    <m/>
    <m/>
    <n v="0"/>
  </r>
  <r>
    <s v="F-DM-15"/>
    <x v="1"/>
    <x v="4"/>
    <s v="Facility Master Data"/>
    <s v="System can integrate with other transactional systems to exchange standardized facility information "/>
    <x v="1"/>
    <n v="3"/>
    <m/>
    <n v="0"/>
    <m/>
    <m/>
    <n v="0"/>
    <m/>
    <m/>
    <n v="0"/>
    <m/>
    <m/>
    <n v="0"/>
  </r>
  <r>
    <s v="F-DM-16"/>
    <x v="1"/>
    <x v="4"/>
    <s v="Supplier Master Data"/>
    <s v="System allows capture of supplier master data such as supplier identifier, name, and address along with location details "/>
    <x v="0"/>
    <n v="9"/>
    <n v="5"/>
    <n v="45"/>
    <m/>
    <n v="4"/>
    <n v="36"/>
    <m/>
    <n v="4"/>
    <n v="36"/>
    <m/>
    <n v="3"/>
    <n v="27"/>
  </r>
  <r>
    <s v="F-DM-17"/>
    <x v="1"/>
    <x v="4"/>
    <s v="Supplier Master Data"/>
    <s v="System can integrate with transactional systems to share supplier master data "/>
    <x v="1"/>
    <n v="3"/>
    <n v="5"/>
    <n v="15"/>
    <m/>
    <n v="4"/>
    <n v="12"/>
    <m/>
    <n v="4"/>
    <n v="12"/>
    <m/>
    <n v="3"/>
    <n v="9"/>
  </r>
  <r>
    <s v="F-DM-18"/>
    <x v="1"/>
    <x v="4"/>
    <s v="Supplier Master Data"/>
    <s v="System can map GLNs to supplier information such as supplier locations "/>
    <x v="1"/>
    <n v="3"/>
    <n v="5"/>
    <n v="15"/>
    <m/>
    <n v="4"/>
    <n v="12"/>
    <m/>
    <n v="5"/>
    <n v="15"/>
    <m/>
    <n v="2"/>
    <n v="6"/>
  </r>
  <r>
    <s v="F-DM-19"/>
    <x v="1"/>
    <x v="4"/>
    <s v="Supplier Master Data"/>
    <s v="System provides a supplier portal where suppliers can provide their details in a standardized way "/>
    <x v="1"/>
    <n v="3"/>
    <n v="5"/>
    <n v="15"/>
    <m/>
    <n v="4"/>
    <n v="12"/>
    <m/>
    <n v="4"/>
    <n v="12"/>
    <m/>
    <n v="2"/>
    <n v="6"/>
  </r>
  <r>
    <s v="F-I-01"/>
    <x v="1"/>
    <x v="5"/>
    <s v="Flat File"/>
    <s v="The ability to import and export data from the system in a flat file format such as CSV, TSV, XLSX (e.g. SQL exports)"/>
    <x v="0"/>
    <n v="9"/>
    <n v="5"/>
    <n v="45"/>
    <m/>
    <n v="5"/>
    <n v="45"/>
    <m/>
    <n v="2"/>
    <n v="18"/>
    <m/>
    <n v="0"/>
    <n v="0"/>
  </r>
  <r>
    <s v="F-I-02"/>
    <x v="1"/>
    <x v="5"/>
    <s v="API"/>
    <s v="The ability to connect with and allow connection from other systems via an API over protocols such as REST, SOAP (for legacy), etc. "/>
    <x v="1"/>
    <n v="3"/>
    <n v="5"/>
    <n v="15"/>
    <m/>
    <n v="5"/>
    <n v="15"/>
    <m/>
    <n v="5"/>
    <n v="15"/>
    <m/>
    <n v="2"/>
    <n v="6"/>
  </r>
  <r>
    <s v="F-I-03"/>
    <x v="1"/>
    <x v="5"/>
    <s v="API"/>
    <s v="That have industry standard API documentation to ease discovery and integration (e.g. Open API / Swagger, WSDL)"/>
    <x v="1"/>
    <n v="3"/>
    <n v="5"/>
    <n v="15"/>
    <m/>
    <n v="5"/>
    <n v="15"/>
    <m/>
    <n v="5"/>
    <n v="15"/>
    <m/>
    <n v="2"/>
    <n v="6"/>
  </r>
  <r>
    <s v="F-I-04"/>
    <x v="1"/>
    <x v="5"/>
    <s v="Specific Standards"/>
    <s v="Technologies should provide standard means of accessing data within the system that does not lock the client into proprietary data formats or storage mechanisms.  See the section on Emerging Standards* at the end of this document for recommendations on standards that should be considered as a value add for future compatibility."/>
    <x v="2"/>
    <n v="1"/>
    <n v="5"/>
    <n v="5"/>
    <m/>
    <n v="5"/>
    <n v="5"/>
    <m/>
    <n v="5"/>
    <n v="5"/>
    <m/>
    <n v="2"/>
    <n v="2"/>
  </r>
  <r>
    <s v="F-I-05"/>
    <x v="1"/>
    <x v="5"/>
    <s v="Cold Chain Temperature Monitoring"/>
    <s v="Capture temperature reading by CCE unit (follows the PQS Temperature Monitoring performance specification) "/>
    <x v="1"/>
    <n v="3"/>
    <m/>
    <n v="0"/>
    <m/>
    <m/>
    <n v="0"/>
    <m/>
    <m/>
    <n v="0"/>
    <m/>
    <m/>
    <n v="0"/>
  </r>
  <r>
    <s v="F-I-06"/>
    <x v="1"/>
    <x v="5"/>
    <s v="Cold Chain Temperature Monitoring"/>
    <s v="Capture temperature excursion alarms by CCE unit (follows the PQS Temperature Monitoring performance specification)"/>
    <x v="1"/>
    <n v="3"/>
    <m/>
    <n v="0"/>
    <m/>
    <m/>
    <n v="0"/>
    <m/>
    <m/>
    <n v="0"/>
    <m/>
    <m/>
    <n v="0"/>
  </r>
  <r>
    <s v="F-I-07"/>
    <x v="1"/>
    <x v="5"/>
    <s v="Cold Chain Temperature Monitoring"/>
    <s v="Capture temperature reading by transport container (follows the PQS Temperature Monitoring performance specification)"/>
    <x v="1"/>
    <n v="3"/>
    <m/>
    <n v="0"/>
    <m/>
    <m/>
    <n v="0"/>
    <m/>
    <m/>
    <n v="0"/>
    <m/>
    <m/>
    <n v="0"/>
  </r>
  <r>
    <s v="C-WM-01"/>
    <x v="2"/>
    <x v="6"/>
    <s v="Inbound Processing"/>
    <s v="System provides capability to receive product packages that do not come with GS1 or proprietary/non-GS1 barcodes by allowing users to manually enter product package details including batch number, quantity, and expiry date"/>
    <x v="0"/>
    <n v="9"/>
    <n v="5"/>
    <n v="45"/>
    <m/>
    <n v="5"/>
    <n v="45"/>
    <m/>
    <n v="4"/>
    <n v="36"/>
    <m/>
    <n v="2"/>
    <n v="18"/>
  </r>
  <r>
    <s v="C-WM-02"/>
    <x v="2"/>
    <x v="6"/>
    <s v="Inbound Processing"/>
    <s v="System is capable of blind receiving products when advanced shipment notice details are not available in the system, by capturing shipment details while receiving along with batch number and expiry date"/>
    <x v="0"/>
    <n v="9"/>
    <n v="5"/>
    <n v="45"/>
    <m/>
    <n v="5"/>
    <n v="45"/>
    <m/>
    <n v="5"/>
    <n v="45"/>
    <m/>
    <n v="4"/>
    <n v="36"/>
  </r>
  <r>
    <s v="C-WM-03"/>
    <x v="2"/>
    <x v="6"/>
    <s v="Inbound Processing"/>
    <s v="System provides offline capabilities to perform basic operations such as receiving and syncs with the main database when the device is connected back online"/>
    <x v="0"/>
    <n v="9"/>
    <n v="5"/>
    <n v="45"/>
    <m/>
    <n v="5"/>
    <n v="45"/>
    <m/>
    <n v="5"/>
    <n v="45"/>
    <m/>
    <n v="4"/>
    <n v="36"/>
  </r>
  <r>
    <s v="C-WM-04"/>
    <x v="2"/>
    <x v="6"/>
    <s v="Inbound Processing"/>
    <s v="System allows users to record the storage location of products once they are put away"/>
    <x v="0"/>
    <n v="9"/>
    <n v="5"/>
    <n v="45"/>
    <m/>
    <n v="5"/>
    <n v="45"/>
    <m/>
    <n v="4"/>
    <n v="36"/>
    <m/>
    <n v="3"/>
    <n v="27"/>
  </r>
  <r>
    <s v="C-WM-05"/>
    <x v="2"/>
    <x v="6"/>
    <s v="Inbound Processing"/>
    <s v="System allows capture of advanced shipment notices with details including shipment number, purchase order number, product information, unit of measure and quantity along with batch numbers and expiry dates if available, and provide a forward view of the scheduled arrival"/>
    <x v="0"/>
    <n v="9"/>
    <n v="5"/>
    <n v="45"/>
    <m/>
    <n v="5"/>
    <n v="45"/>
    <m/>
    <n v="5"/>
    <n v="45"/>
    <m/>
    <n v="4"/>
    <n v="36"/>
  </r>
  <r>
    <s v="C-WM-06"/>
    <x v="2"/>
    <x v="6"/>
    <s v="Inbound Processing"/>
    <s v="System does validations of entered data to check for mandatory fields and data integrity"/>
    <x v="0"/>
    <n v="9"/>
    <n v="5"/>
    <n v="45"/>
    <m/>
    <n v="5"/>
    <n v="45"/>
    <m/>
    <n v="5"/>
    <n v="45"/>
    <m/>
    <n v="2"/>
    <n v="18"/>
  </r>
  <r>
    <s v="C-WM-07"/>
    <x v="2"/>
    <x v="6"/>
    <s v="Inbound Processing"/>
    <s v="System can generate a goods receipt note with details such as product quantities received against ordered quantity and any quantities rejected along with rejection or receipt condition notes"/>
    <x v="0"/>
    <n v="9"/>
    <n v="5"/>
    <n v="45"/>
    <m/>
    <n v="5"/>
    <n v="45"/>
    <m/>
    <n v="5"/>
    <n v="45"/>
    <m/>
    <n v="2"/>
    <n v="18"/>
  </r>
  <r>
    <s v="C-WM-08"/>
    <x v="2"/>
    <x v="6"/>
    <s v="Inbound Processing"/>
    <s v="System generates put away tasks once products are completely received, by allocating empty storage locations for received products, and allows printing of tasks for warehouse personnel to perform "/>
    <x v="0"/>
    <n v="9"/>
    <n v="5"/>
    <n v="45"/>
    <m/>
    <n v="4"/>
    <n v="36"/>
    <m/>
    <n v="4"/>
    <n v="36"/>
    <m/>
    <n v="2"/>
    <n v="18"/>
  </r>
  <r>
    <s v="C-WM-09"/>
    <x v="2"/>
    <x v="6"/>
    <s v="Inbound Processing"/>
    <s v="System calculates warehouse space dynamically based on inbound shipments, products' volume, and storage availability"/>
    <x v="0"/>
    <n v="9"/>
    <n v="5"/>
    <n v="45"/>
    <m/>
    <n v="3"/>
    <n v="27"/>
    <m/>
    <n v="5"/>
    <n v="45"/>
    <m/>
    <n v="2"/>
    <n v="18"/>
  </r>
  <r>
    <s v="C-WM-10"/>
    <x v="2"/>
    <x v="6"/>
    <s v="Inbound Processing"/>
    <s v="System provides the ability to capture serial numbers, if available, as part of advanced shipment notices"/>
    <x v="1"/>
    <n v="3"/>
    <n v="5"/>
    <n v="15"/>
    <m/>
    <n v="4"/>
    <n v="12"/>
    <m/>
    <n v="4"/>
    <n v="12"/>
    <m/>
    <n v="3"/>
    <n v="9"/>
  </r>
  <r>
    <s v="C-WM-11"/>
    <x v="2"/>
    <x v="6"/>
    <s v="Inbound Processing"/>
    <s v="System provides capability to scan GS1 and/or proprietary/non-GS1 barcodes on product packaging barcode labels using barcode scanners to receive products against advanced shipment notices captured in the system"/>
    <x v="1"/>
    <n v="3"/>
    <n v="5"/>
    <n v="15"/>
    <m/>
    <n v="5"/>
    <n v="15"/>
    <m/>
    <n v="5"/>
    <n v="15"/>
    <m/>
    <n v="4"/>
    <n v="12"/>
  </r>
  <r>
    <s v="C-WM-12"/>
    <x v="2"/>
    <x v="6"/>
    <s v="Inbound Processing"/>
    <s v="System provides capability to print barcodes with relevant information such as GTIN or local product identifier (if GTIN not available), batch number, quantity and expiry date, for those products whose packages come without a barcode label"/>
    <x v="1"/>
    <n v="3"/>
    <n v="5"/>
    <n v="15"/>
    <m/>
    <n v="5"/>
    <n v="15"/>
    <m/>
    <n v="5"/>
    <n v="15"/>
    <m/>
    <n v="4"/>
    <n v="12"/>
  </r>
  <r>
    <s v="C-WM-13"/>
    <x v="2"/>
    <x v="6"/>
    <s v="Inbound Processing"/>
    <s v="System provides the ability to quarantine products in a quality control location based on inspection "/>
    <x v="0"/>
    <n v="9"/>
    <n v="5"/>
    <n v="45"/>
    <m/>
    <n v="4"/>
    <n v="36"/>
    <m/>
    <n v="5"/>
    <n v="45"/>
    <m/>
    <n v="4"/>
    <n v="36"/>
  </r>
  <r>
    <s v="C-WM-14"/>
    <x v="2"/>
    <x v="6"/>
    <s v="Inbound Processing"/>
    <s v="System generates receiving discrepancy reports after items are inspected and discrepancies are identified "/>
    <x v="0"/>
    <n v="9"/>
    <n v="5"/>
    <n v="45"/>
    <m/>
    <n v="5"/>
    <n v="45"/>
    <m/>
    <n v="5"/>
    <n v="45"/>
    <m/>
    <n v="3"/>
    <n v="27"/>
  </r>
  <r>
    <s v="C-WM-15"/>
    <x v="2"/>
    <x v="6"/>
    <s v="Inbound Processing"/>
    <s v="System captures warehouse equipment details and personnel skill details to help in assignment of put away tasks "/>
    <x v="1"/>
    <n v="3"/>
    <n v="5"/>
    <n v="15"/>
    <m/>
    <n v="5"/>
    <n v="15"/>
    <m/>
    <n v="4"/>
    <n v="12"/>
    <m/>
    <n v="4"/>
    <n v="12"/>
  </r>
  <r>
    <s v="C-WM-16"/>
    <x v="2"/>
    <x v="6"/>
    <s v="Inbound Processing"/>
    <s v="System automatically assigns put away tasks to warehouse personnel based on factors such as workload, skills, and storage space "/>
    <x v="1"/>
    <n v="3"/>
    <n v="5"/>
    <n v="15"/>
    <m/>
    <n v="5"/>
    <n v="15"/>
    <m/>
    <n v="3"/>
    <n v="9"/>
    <m/>
    <n v="2"/>
    <n v="6"/>
  </r>
  <r>
    <s v="C-WM-17"/>
    <x v="2"/>
    <x v="6"/>
    <s v="Inbound Processing"/>
    <s v="System provides the capability for users to perform put away tasks using handheld devices/mobile computers and records the storage location of products once they are put away"/>
    <x v="1"/>
    <n v="3"/>
    <n v="5"/>
    <n v="15"/>
    <m/>
    <n v="5"/>
    <n v="15"/>
    <m/>
    <n v="4"/>
    <n v="12"/>
    <m/>
    <n v="1"/>
    <n v="3"/>
  </r>
  <r>
    <s v="C-WM-18"/>
    <x v="2"/>
    <x v="6"/>
    <s v="Inbound Processing"/>
    <s v="System can integrate directly with suppliers and logistics providers to exchange advanced shipment notices/shipments along with status updates "/>
    <x v="1"/>
    <n v="3"/>
    <n v="5"/>
    <n v="15"/>
    <m/>
    <n v="4"/>
    <n v="12"/>
    <m/>
    <n v="4"/>
    <n v="12"/>
    <m/>
    <n v="2"/>
    <n v="6"/>
  </r>
  <r>
    <s v="C-WM-19"/>
    <x v="2"/>
    <x v="6"/>
    <s v="Inbound Processing"/>
    <s v="System alerts warehouse personnel of inbound shipments, based on the captured advanced shipment notices and estimated delivery dates, to enable planning for space and labor "/>
    <x v="1"/>
    <n v="3"/>
    <n v="5"/>
    <n v="15"/>
    <m/>
    <n v="5"/>
    <n v="15"/>
    <m/>
    <n v="5"/>
    <n v="15"/>
    <m/>
    <n v="3"/>
    <n v="9"/>
  </r>
  <r>
    <s v="C-WM-20"/>
    <x v="2"/>
    <x v="6"/>
    <s v="Inbound Processing"/>
    <s v="System alerts issues related to storage spaces dynamically "/>
    <x v="1"/>
    <n v="3"/>
    <n v="5"/>
    <n v="15"/>
    <m/>
    <n v="5"/>
    <n v="15"/>
    <m/>
    <n v="5"/>
    <n v="15"/>
    <m/>
    <n v="2"/>
    <n v="6"/>
  </r>
  <r>
    <s v="C-WM-21"/>
    <x v="2"/>
    <x v="6"/>
    <s v="Inbound Processing"/>
    <s v="System captures and shares inbound processing exceptions with other systems such as procurement to enhance planning, vendor performance mgmt. and recalls "/>
    <x v="1"/>
    <n v="3"/>
    <n v="5"/>
    <n v="15"/>
    <m/>
    <n v="4"/>
    <n v="12"/>
    <m/>
    <n v="5"/>
    <n v="15"/>
    <m/>
    <n v="2"/>
    <n v="6"/>
  </r>
  <r>
    <s v="C-WM-22"/>
    <x v="2"/>
    <x v="6"/>
    <s v="General Inventory Management"/>
    <s v="System tracks available inventory details with information such as product identifier, batch number, expiration date and quantity"/>
    <x v="0"/>
    <n v="9"/>
    <n v="5"/>
    <n v="45"/>
    <m/>
    <m/>
    <n v="0"/>
    <m/>
    <n v="4"/>
    <n v="36"/>
    <m/>
    <m/>
    <n v="0"/>
  </r>
  <r>
    <s v="C-WM-23"/>
    <x v="2"/>
    <x v="6"/>
    <s v="General Inventory Management"/>
    <s v="System provides offline capabilities to perform basic operations such as inventory updates, and syncs with the main database when the device is connected back online"/>
    <x v="0"/>
    <n v="9"/>
    <n v="5"/>
    <n v="45"/>
    <m/>
    <m/>
    <n v="0"/>
    <m/>
    <n v="2"/>
    <n v="18"/>
    <m/>
    <m/>
    <n v="0"/>
  </r>
  <r>
    <s v="C-WM-24"/>
    <x v="2"/>
    <x v="6"/>
    <s v="General Inventory Management"/>
    <s v="System tracks inventory in the stored locations with information such as product identifier, batch number, expiration date and quantity "/>
    <x v="0"/>
    <n v="9"/>
    <n v="5"/>
    <n v="45"/>
    <m/>
    <m/>
    <n v="0"/>
    <m/>
    <n v="3"/>
    <n v="27"/>
    <m/>
    <m/>
    <n v="0"/>
  </r>
  <r>
    <s v="C-WM-25"/>
    <x v="2"/>
    <x v="6"/>
    <s v="General Inventory Management"/>
    <s v="System is capable of capturing serialization data and aggregating and disaggregating serialization data across all transactions "/>
    <x v="2"/>
    <n v="1"/>
    <n v="5"/>
    <n v="5"/>
    <m/>
    <m/>
    <n v="0"/>
    <m/>
    <n v="1"/>
    <n v="1"/>
    <m/>
    <m/>
    <n v="0"/>
  </r>
  <r>
    <s v="C-WM-26"/>
    <x v="2"/>
    <x v="6"/>
    <s v="General Inventory Management"/>
    <s v="System can determine inventory replenishment needs based on factors such as min-max, safety or buffer stock and average consumption"/>
    <x v="1"/>
    <n v="3"/>
    <n v="5"/>
    <n v="15"/>
    <m/>
    <m/>
    <n v="0"/>
    <m/>
    <n v="2"/>
    <n v="6"/>
    <m/>
    <m/>
    <n v="0"/>
  </r>
  <r>
    <s v="C-WM-27"/>
    <x v="2"/>
    <x v="6"/>
    <s v="General Inventory Management"/>
    <s v="System can integrate with order management system to generate replenishment orders based on replenishment needs"/>
    <x v="1"/>
    <n v="3"/>
    <n v="5"/>
    <n v="15"/>
    <m/>
    <m/>
    <n v="0"/>
    <m/>
    <n v="2"/>
    <n v="6"/>
    <m/>
    <m/>
    <n v="0"/>
  </r>
  <r>
    <s v="C-WM-28"/>
    <x v="2"/>
    <x v="6"/>
    <s v="General Inventory Management"/>
    <s v="System can integrate with other systems such as Order Management to provide real time inventory data such as receipts, stock on hand and adjustments "/>
    <x v="1"/>
    <n v="3"/>
    <n v="5"/>
    <n v="15"/>
    <m/>
    <m/>
    <n v="0"/>
    <m/>
    <n v="3"/>
    <n v="9"/>
    <m/>
    <m/>
    <n v="0"/>
  </r>
  <r>
    <s v="C-WM-29"/>
    <x v="2"/>
    <x v="6"/>
    <s v="General Inventory Management"/>
    <s v="System generates cycle count tasks randomly and physical count tasks based on warehouse count schedule, and allows printing them for warehouse personnel to perform tasks "/>
    <x v="0"/>
    <n v="9"/>
    <n v="5"/>
    <n v="45"/>
    <m/>
    <m/>
    <n v="0"/>
    <m/>
    <n v="3"/>
    <n v="27"/>
    <m/>
    <m/>
    <n v="0"/>
  </r>
  <r>
    <s v="C-WM-30"/>
    <x v="2"/>
    <x v="6"/>
    <s v="General Inventory Management"/>
    <s v="System allows supervisors to accept/reject count discrepancies and automatically adjusts inventory based on acceptance or rejection "/>
    <x v="0"/>
    <n v="9"/>
    <n v="5"/>
    <n v="45"/>
    <m/>
    <m/>
    <n v="0"/>
    <m/>
    <n v="3"/>
    <n v="27"/>
    <m/>
    <m/>
    <n v="0"/>
  </r>
  <r>
    <s v="C-WM-31"/>
    <x v="2"/>
    <x v="6"/>
    <s v="General Inventory Management"/>
    <s v="System provides capability to configure warehouse locations including aisles and bins and define what category of products get stored where "/>
    <x v="0"/>
    <n v="9"/>
    <n v="5"/>
    <n v="45"/>
    <m/>
    <m/>
    <n v="0"/>
    <m/>
    <n v="3"/>
    <n v="27"/>
    <m/>
    <m/>
    <n v="0"/>
  </r>
  <r>
    <s v="C-WM-32"/>
    <x v="2"/>
    <x v="6"/>
    <s v="General Inventory Management"/>
    <s v="System able to assign reservations to inventory to enable distribution planning"/>
    <x v="0"/>
    <n v="9"/>
    <n v="5"/>
    <n v="45"/>
    <m/>
    <m/>
    <n v="0"/>
    <m/>
    <n v="3"/>
    <n v="27"/>
    <m/>
    <m/>
    <n v="0"/>
  </r>
  <r>
    <s v="C-WM-33"/>
    <x v="2"/>
    <x v="6"/>
    <s v="General Inventory Management"/>
    <s v="System provides the capability to perform inventory counts using handheld devices "/>
    <x v="1"/>
    <n v="3"/>
    <n v="5"/>
    <n v="15"/>
    <m/>
    <m/>
    <n v="0"/>
    <m/>
    <n v="2"/>
    <n v="6"/>
    <m/>
    <m/>
    <n v="0"/>
  </r>
  <r>
    <s v="C-WM-34"/>
    <x v="2"/>
    <x v="6"/>
    <s v="General Inventory Management"/>
    <s v="System assigns inventory counts automatically to warehouse personnel based on workload and skills"/>
    <x v="1"/>
    <n v="3"/>
    <n v="5"/>
    <n v="15"/>
    <m/>
    <m/>
    <n v="0"/>
    <m/>
    <n v="3"/>
    <n v="9"/>
    <m/>
    <m/>
    <n v="0"/>
  </r>
  <r>
    <s v="C-WM-35"/>
    <x v="2"/>
    <x v="6"/>
    <s v="General Inventory Management"/>
    <s v="System is capable of capturing temperature excursion alarms by CCE unit"/>
    <x v="1"/>
    <n v="3"/>
    <n v="5"/>
    <n v="15"/>
    <m/>
    <m/>
    <n v="0"/>
    <m/>
    <n v="1"/>
    <n v="3"/>
    <m/>
    <m/>
    <n v="0"/>
  </r>
  <r>
    <s v="C-WM-36"/>
    <x v="2"/>
    <x v="6"/>
    <s v="General Inventory Management"/>
    <s v="System has a disposal code for when VVM has exceeded"/>
    <x v="1"/>
    <n v="3"/>
    <n v="5"/>
    <n v="15"/>
    <m/>
    <m/>
    <n v="0"/>
    <m/>
    <n v="1"/>
    <n v="3"/>
    <m/>
    <m/>
    <n v="0"/>
  </r>
  <r>
    <s v="C-WM-37"/>
    <x v="2"/>
    <x v="6"/>
    <s v="General Inventory Management"/>
    <s v="System can capture and maintain CCE unit profiles (make, model, capacity, age, energy source, etc.)"/>
    <x v="1"/>
    <n v="3"/>
    <n v="5"/>
    <n v="15"/>
    <m/>
    <m/>
    <n v="0"/>
    <m/>
    <n v="2"/>
    <n v="6"/>
    <m/>
    <m/>
    <n v="0"/>
  </r>
  <r>
    <s v="C-WM-38"/>
    <x v="2"/>
    <x v="6"/>
    <s v="General Inventory Management"/>
    <s v=" System can capture and maintain CCE Locations (installed, stored, service site)"/>
    <x v="1"/>
    <n v="3"/>
    <n v="5"/>
    <n v="15"/>
    <m/>
    <m/>
    <n v="0"/>
    <m/>
    <n v="0"/>
    <n v="0"/>
    <m/>
    <m/>
    <n v="0"/>
  </r>
  <r>
    <s v="C-WM-39"/>
    <x v="2"/>
    <x v="6"/>
    <s v="General Inventory Management"/>
    <s v="System can integrate with CCE to update functional status  "/>
    <x v="1"/>
    <n v="3"/>
    <n v="5"/>
    <n v="15"/>
    <m/>
    <m/>
    <n v="0"/>
    <m/>
    <n v="0"/>
    <n v="0"/>
    <m/>
    <m/>
    <n v="0"/>
  </r>
  <r>
    <s v="C-WM-40"/>
    <x v="2"/>
    <x v="6"/>
    <s v="General Inventory Management"/>
    <s v="System can identify CCEs requiring replacement based on age of equipment, performance trend and service history"/>
    <x v="1"/>
    <n v="3"/>
    <n v="5"/>
    <n v="15"/>
    <m/>
    <m/>
    <n v="0"/>
    <m/>
    <n v="1"/>
    <n v="3"/>
    <m/>
    <m/>
    <n v="0"/>
  </r>
  <r>
    <s v="C-WM-41"/>
    <x v="2"/>
    <x v="6"/>
    <s v="General Inventory Management"/>
    <s v="System can integrate with CCE unit to capture temperature readings"/>
    <x v="1"/>
    <n v="3"/>
    <n v="5"/>
    <n v="15"/>
    <m/>
    <m/>
    <n v="0"/>
    <m/>
    <n v="0"/>
    <n v="0"/>
    <m/>
    <m/>
    <n v="0"/>
  </r>
  <r>
    <s v="C-WM-42"/>
    <x v="2"/>
    <x v="6"/>
    <s v="General Inventory Management"/>
    <s v="System can integrate with cold chain transport container to capture temperature readings"/>
    <x v="1"/>
    <n v="3"/>
    <n v="5"/>
    <n v="15"/>
    <m/>
    <m/>
    <n v="0"/>
    <m/>
    <n v="0"/>
    <n v="0"/>
    <m/>
    <m/>
    <n v="0"/>
  </r>
  <r>
    <s v="C-WM-43"/>
    <x v="2"/>
    <x v="6"/>
    <s v="General Inventory Management"/>
    <s v="System supports WHO PQS interoperability standards"/>
    <x v="1"/>
    <n v="3"/>
    <n v="5"/>
    <n v="15"/>
    <m/>
    <n v="5"/>
    <n v="15"/>
    <m/>
    <n v="5"/>
    <n v="15"/>
    <m/>
    <n v="4"/>
    <n v="12"/>
  </r>
  <r>
    <s v="C-WM-44"/>
    <x v="2"/>
    <x v="6"/>
    <s v="General Inventory Management"/>
    <s v="System maintains CCE spare parts &amp; tool sets profiles"/>
    <x v="1"/>
    <n v="3"/>
    <n v="5"/>
    <n v="15"/>
    <m/>
    <n v="5"/>
    <n v="15"/>
    <m/>
    <n v="5"/>
    <n v="15"/>
    <m/>
    <n v="4"/>
    <n v="12"/>
  </r>
  <r>
    <s v="C-WM-45"/>
    <x v="2"/>
    <x v="6"/>
    <s v="General Inventory Management"/>
    <s v="System maintains spare parts &amp; tools inventory (location, quantity, replenishment rule, transaction)"/>
    <x v="1"/>
    <n v="3"/>
    <n v="5"/>
    <n v="15"/>
    <m/>
    <n v="5"/>
    <n v="15"/>
    <m/>
    <n v="5"/>
    <n v="15"/>
    <m/>
    <n v="4"/>
    <n v="12"/>
  </r>
  <r>
    <s v="C-WM-46"/>
    <x v="2"/>
    <x v="6"/>
    <s v="General Inventory Management"/>
    <s v="System can generate a CCE service schedule, including maintenance activity tracking for services requested, services performed and service outcomes"/>
    <x v="1"/>
    <n v="3"/>
    <n v="5"/>
    <n v="15"/>
    <m/>
    <n v="5"/>
    <n v="15"/>
    <m/>
    <n v="3"/>
    <n v="9"/>
    <m/>
    <n v="4"/>
    <n v="12"/>
  </r>
  <r>
    <s v="C-WM-47"/>
    <x v="2"/>
    <x v="6"/>
    <s v="General Inventory Management"/>
    <s v="System can Analyze CCE performance   "/>
    <x v="1"/>
    <n v="3"/>
    <n v="5"/>
    <n v="15"/>
    <m/>
    <n v="2"/>
    <n v="6"/>
    <m/>
    <n v="4"/>
    <n v="12"/>
    <m/>
    <n v="2"/>
    <n v="6"/>
  </r>
  <r>
    <s v="C-WM-48"/>
    <x v="2"/>
    <x v="6"/>
    <s v="General Inventory Management"/>
    <s v="System maintains a list of CCE service providers by CCE type"/>
    <x v="1"/>
    <n v="3"/>
    <n v="5"/>
    <n v="15"/>
    <m/>
    <n v="5"/>
    <n v="15"/>
    <m/>
    <n v="5"/>
    <n v="15"/>
    <m/>
    <n v="2"/>
    <n v="6"/>
  </r>
  <r>
    <s v="C-WM-49"/>
    <x v="2"/>
    <x v="6"/>
    <s v="Outbound Processing"/>
    <s v="System allows capture of product details including batch number, expiration date and quantity that was issued out, and accordingly updates inventory"/>
    <x v="0"/>
    <n v="9"/>
    <n v="5"/>
    <n v="45"/>
    <m/>
    <m/>
    <n v="0"/>
    <m/>
    <n v="3"/>
    <n v="27"/>
    <m/>
    <m/>
    <n v="0"/>
  </r>
  <r>
    <s v="C-WM-50"/>
    <x v="2"/>
    <x v="6"/>
    <s v="Outbound Processing"/>
    <s v="System provides offline capabilities to perform the operation of issuing out inventory and updates local inventory, and syncs with the main database when the device is connected back online"/>
    <x v="0"/>
    <n v="9"/>
    <n v="5"/>
    <n v="45"/>
    <m/>
    <m/>
    <n v="0"/>
    <m/>
    <n v="2"/>
    <n v="18"/>
    <m/>
    <m/>
    <n v="0"/>
  </r>
  <r>
    <s v="C-WM-51"/>
    <x v="2"/>
    <x v="6"/>
    <s v="Outbound Processing"/>
    <s v="System allows capture of requisition/outbound order details including requisition number, product details, quantities "/>
    <x v="0"/>
    <n v="9"/>
    <n v="5"/>
    <n v="45"/>
    <m/>
    <m/>
    <n v="0"/>
    <m/>
    <n v="3"/>
    <n v="27"/>
    <m/>
    <m/>
    <n v="0"/>
  </r>
  <r>
    <s v="C-WM-52"/>
    <x v="2"/>
    <x v="6"/>
    <s v="Outbound Processing"/>
    <s v="System generates outbound shipments, with details such as shipment number and product details, based on associated outbound order in the system "/>
    <x v="0"/>
    <n v="9"/>
    <n v="5"/>
    <n v="45"/>
    <m/>
    <m/>
    <n v="0"/>
    <m/>
    <n v="4"/>
    <n v="36"/>
    <m/>
    <m/>
    <n v="0"/>
  </r>
  <r>
    <s v="C-WM-53"/>
    <x v="2"/>
    <x v="6"/>
    <s v="Outbound Processing"/>
    <s v="System can integrate with order management system to provide real time updates regarding outbound shipments  "/>
    <x v="0"/>
    <n v="9"/>
    <n v="5"/>
    <n v="45"/>
    <m/>
    <m/>
    <n v="0"/>
    <m/>
    <n v="3"/>
    <n v="27"/>
    <m/>
    <m/>
    <n v="0"/>
  </r>
  <r>
    <s v="C-WM-54"/>
    <x v="2"/>
    <x v="6"/>
    <s v="Outbound Processing"/>
    <s v="System generates picklists based on various configurable criteria such as FIFO, FEFO, LIFO and use by dates"/>
    <x v="0"/>
    <n v="9"/>
    <n v="5"/>
    <n v="45"/>
    <m/>
    <m/>
    <n v="0"/>
    <m/>
    <n v="3"/>
    <n v="27"/>
    <m/>
    <m/>
    <n v="0"/>
  </r>
  <r>
    <s v="C-WM-55"/>
    <x v="2"/>
    <x v="6"/>
    <s v="Outbound Processing"/>
    <s v="System can integrate with other systems to share shipment information and status updates electronically "/>
    <x v="1"/>
    <n v="3"/>
    <n v="5"/>
    <n v="15"/>
    <m/>
    <m/>
    <n v="0"/>
    <m/>
    <n v="2"/>
    <n v="6"/>
    <m/>
    <m/>
    <n v="0"/>
  </r>
  <r>
    <s v="C-WM-56"/>
    <x v="2"/>
    <x v="6"/>
    <s v="Outbound Processing"/>
    <s v="System generates picklist tasks that can be printed out for warehouse personnel to perform  "/>
    <x v="0"/>
    <n v="9"/>
    <n v="5"/>
    <n v="45"/>
    <m/>
    <m/>
    <n v="0"/>
    <m/>
    <n v="3"/>
    <n v="27"/>
    <m/>
    <m/>
    <n v="0"/>
  </r>
  <r>
    <s v="C-WM-57"/>
    <x v="2"/>
    <x v="6"/>
    <s v="Outbound Processing"/>
    <s v="System captures details of picked products including batch number, quantity and expiration date and associates them with shipments "/>
    <x v="1"/>
    <n v="3"/>
    <n v="5"/>
    <n v="15"/>
    <m/>
    <m/>
    <n v="0"/>
    <m/>
    <n v="3"/>
    <n v="9"/>
    <m/>
    <m/>
    <n v="0"/>
  </r>
  <r>
    <s v="C-WM-58"/>
    <x v="2"/>
    <x v="6"/>
    <s v="Outbound Processing"/>
    <s v="System provides ability to pack products in required pack sizes and generates and prints packing labels "/>
    <x v="0"/>
    <n v="9"/>
    <n v="5"/>
    <n v="45"/>
    <m/>
    <m/>
    <n v="0"/>
    <m/>
    <n v="2"/>
    <n v="18"/>
    <m/>
    <m/>
    <n v="0"/>
  </r>
  <r>
    <s v="C-WM-59"/>
    <x v="2"/>
    <x v="6"/>
    <s v="Outbound Processing"/>
    <s v="System consolidates and optimizes picklists and picking tasks based on factors such as warehouse location, order priority and product category "/>
    <x v="1"/>
    <n v="3"/>
    <n v="5"/>
    <n v="15"/>
    <m/>
    <m/>
    <n v="0"/>
    <m/>
    <n v="2"/>
    <n v="6"/>
    <m/>
    <m/>
    <n v="0"/>
  </r>
  <r>
    <s v="C-WM-60"/>
    <x v="2"/>
    <x v="6"/>
    <s v="Outbound Processing"/>
    <s v="System provides capability for users to perform picking task using handheld devices "/>
    <x v="1"/>
    <n v="3"/>
    <n v="5"/>
    <n v="15"/>
    <m/>
    <m/>
    <n v="0"/>
    <m/>
    <n v="1"/>
    <n v="3"/>
    <m/>
    <m/>
    <n v="0"/>
  </r>
  <r>
    <s v="C-WM-61"/>
    <x v="2"/>
    <x v="6"/>
    <s v="Outbound Processing"/>
    <s v="System can print packing slips/ pack lists along with shipping documents that will be used by receiving location to validate delivered commodities"/>
    <x v="0"/>
    <n v="9"/>
    <n v="5"/>
    <n v="45"/>
    <m/>
    <m/>
    <n v="0"/>
    <m/>
    <n v="2"/>
    <n v="18"/>
    <m/>
    <m/>
    <n v="0"/>
  </r>
  <r>
    <s v="C-WM-62"/>
    <x v="2"/>
    <x v="6"/>
    <s v="Outbound Processing"/>
    <s v="The shipping documents will have weight &amp; dims based on master data/attributes"/>
    <x v="1"/>
    <n v="3"/>
    <n v="5"/>
    <n v="15"/>
    <m/>
    <m/>
    <n v="0"/>
    <m/>
    <n v="2"/>
    <n v="6"/>
    <m/>
    <m/>
    <n v="0"/>
  </r>
  <r>
    <s v="C-WM-63"/>
    <x v="2"/>
    <x v="6"/>
    <s v="Outbound Processing"/>
    <s v="System is capable of assigning carrier information to shipments "/>
    <x v="1"/>
    <n v="3"/>
    <m/>
    <n v="0"/>
    <m/>
    <m/>
    <n v="0"/>
    <m/>
    <m/>
    <n v="0"/>
    <m/>
    <m/>
    <n v="0"/>
  </r>
  <r>
    <s v="F-FP-01"/>
    <x v="1"/>
    <x v="7"/>
    <s v="Demand Planning"/>
    <s v="System is synced with demand data that is captured in transactional systems in any time bucket (weekly at minimum) "/>
    <x v="0"/>
    <n v="9"/>
    <n v="5"/>
    <n v="45"/>
    <m/>
    <m/>
    <n v="0"/>
    <m/>
    <n v="0"/>
    <n v="0"/>
    <m/>
    <m/>
    <n v="0"/>
  </r>
  <r>
    <s v="F-FP-02"/>
    <x v="1"/>
    <x v="7"/>
    <s v="Demand Planning"/>
    <s v="System provides the ability to upload demand data "/>
    <x v="0"/>
    <n v="9"/>
    <n v="5"/>
    <n v="45"/>
    <m/>
    <m/>
    <n v="0"/>
    <m/>
    <n v="0"/>
    <n v="0"/>
    <m/>
    <m/>
    <n v="0"/>
  </r>
  <r>
    <s v="F-FP-03"/>
    <x v="1"/>
    <x v="7"/>
    <s v="Demand Planning"/>
    <s v="System retains three years of demand data to make 12 month rolling forecast using simple algorithms such as moving average "/>
    <x v="0"/>
    <n v="9"/>
    <n v="5"/>
    <n v="45"/>
    <m/>
    <m/>
    <n v="0"/>
    <m/>
    <n v="0"/>
    <n v="0"/>
    <m/>
    <m/>
    <n v="0"/>
  </r>
  <r>
    <s v="F-FP-04"/>
    <x v="1"/>
    <x v="7"/>
    <s v="Demand Planning"/>
    <s v="System provides the ability to set forecast horizon to produce an extended forecast in monthly buckets"/>
    <x v="0"/>
    <n v="9"/>
    <n v="5"/>
    <n v="45"/>
    <m/>
    <m/>
    <n v="0"/>
    <m/>
    <n v="0"/>
    <n v="0"/>
    <m/>
    <m/>
    <n v="0"/>
  </r>
  <r>
    <s v="F-FP-05"/>
    <x v="1"/>
    <x v="7"/>
    <s v="Demand Planning"/>
    <s v="System checks for forecast accuracy to determine appropriate forecasting algorithm  "/>
    <x v="0"/>
    <n v="9"/>
    <n v="5"/>
    <n v="45"/>
    <m/>
    <m/>
    <n v="0"/>
    <m/>
    <n v="0"/>
    <n v="0"/>
    <m/>
    <m/>
    <n v="0"/>
  </r>
  <r>
    <s v="F-FP-06"/>
    <x v="1"/>
    <x v="7"/>
    <s v="Demand Planning"/>
    <s v="System allows for forecast approvals by users "/>
    <x v="0"/>
    <n v="9"/>
    <n v="5"/>
    <n v="45"/>
    <m/>
    <m/>
    <n v="0"/>
    <m/>
    <n v="0"/>
    <n v="0"/>
    <m/>
    <m/>
    <n v="0"/>
  </r>
  <r>
    <s v="F-FP-07"/>
    <x v="1"/>
    <x v="7"/>
    <s v="Demand Planning"/>
    <s v="System captures demand data, historic demand data and any adjustments in historic data across geographies and product hierarchies "/>
    <x v="0"/>
    <n v="9"/>
    <n v="5"/>
    <n v="45"/>
    <m/>
    <m/>
    <n v="0"/>
    <m/>
    <n v="0"/>
    <n v="0"/>
    <m/>
    <m/>
    <n v="0"/>
  </r>
  <r>
    <s v="F-FP-08"/>
    <x v="1"/>
    <x v="7"/>
    <s v="Demand Planning"/>
    <s v="System analyses demand data for any outliers and smoothens data if anomalies are identified. "/>
    <x v="0"/>
    <n v="9"/>
    <n v="5"/>
    <n v="45"/>
    <m/>
    <m/>
    <n v="0"/>
    <m/>
    <n v="0"/>
    <n v="0"/>
    <m/>
    <m/>
    <n v="0"/>
  </r>
  <r>
    <s v="F-FP-09"/>
    <x v="1"/>
    <x v="7"/>
    <s v="Demand Planning"/>
    <s v="System uses advanced forecasting models to calculate demand in time series conditions such as multiple exponential smoothing techniques, including the option for morbidity/population-based forecasting i.e. no of recipients/episodes X treatment protocol"/>
    <x v="1"/>
    <n v="3"/>
    <n v="5"/>
    <n v="15"/>
    <m/>
    <m/>
    <n v="0"/>
    <m/>
    <n v="0"/>
    <n v="0"/>
    <m/>
    <m/>
    <n v="0"/>
  </r>
  <r>
    <s v="F-FP-10"/>
    <x v="1"/>
    <x v="7"/>
    <s v="Demand Planning"/>
    <s v="System provides advanced forecasting models that use factors such as population density, supply chain fluctuations, seasonality and special events that impact demand. "/>
    <x v="1"/>
    <n v="3"/>
    <n v="5"/>
    <n v="15"/>
    <m/>
    <m/>
    <n v="0"/>
    <m/>
    <n v="0"/>
    <n v="0"/>
    <m/>
    <m/>
    <n v="0"/>
  </r>
  <r>
    <s v="F-FP-11"/>
    <x v="1"/>
    <x v="7"/>
    <s v="Demand Planning"/>
    <s v="System allows collaborative forecasting in pre-defined forecasting cycle such as monthly and allows for collaborative adjustments and approvals "/>
    <x v="1"/>
    <n v="3"/>
    <n v="5"/>
    <n v="15"/>
    <m/>
    <m/>
    <n v="0"/>
    <m/>
    <n v="0"/>
    <n v="0"/>
    <m/>
    <m/>
    <n v="0"/>
  </r>
  <r>
    <s v="F-FP-12"/>
    <x v="1"/>
    <x v="7"/>
    <s v="Demand Planning"/>
    <s v="System captures and maintains history of forecast adjustments along with reasons "/>
    <x v="1"/>
    <n v="3"/>
    <n v="5"/>
    <n v="15"/>
    <m/>
    <m/>
    <n v="0"/>
    <m/>
    <n v="0"/>
    <n v="0"/>
    <m/>
    <m/>
    <n v="0"/>
  </r>
  <r>
    <s v="F-FP-13"/>
    <x v="1"/>
    <x v="7"/>
    <s v="Demand Planning"/>
    <s v="System can use adjustment data to calculate forecast adjustment accuracy in addition to forecast accuracy. "/>
    <x v="1"/>
    <n v="3"/>
    <n v="5"/>
    <n v="15"/>
    <m/>
    <m/>
    <n v="0"/>
    <m/>
    <n v="0"/>
    <n v="0"/>
    <m/>
    <m/>
    <n v="0"/>
  </r>
  <r>
    <s v="F-FP-14"/>
    <x v="1"/>
    <x v="7"/>
    <s v="Demand Planning"/>
    <s v="System maintains multiple product life cycle profiles and allows transfer of forecasts from a product version being retired to a newer version. "/>
    <x v="1"/>
    <n v="3"/>
    <n v="5"/>
    <n v="15"/>
    <m/>
    <m/>
    <n v="0"/>
    <m/>
    <n v="0"/>
    <n v="0"/>
    <m/>
    <m/>
    <n v="0"/>
  </r>
  <r>
    <s v="F-FP-15"/>
    <x v="1"/>
    <x v="7"/>
    <s v="Demand Planning"/>
    <s v="System provides the ability to maintain multiple demand scenarios "/>
    <x v="1"/>
    <n v="3"/>
    <n v="5"/>
    <n v="15"/>
    <m/>
    <n v="5"/>
    <n v="15"/>
    <m/>
    <n v="5"/>
    <n v="15"/>
    <m/>
    <n v="4"/>
    <n v="12"/>
  </r>
  <r>
    <s v="F-FP-16"/>
    <x v="1"/>
    <x v="7"/>
    <s v="Demand Planning"/>
    <s v="System can forecast based on triangulation of consumption data and morbidity "/>
    <x v="1"/>
    <n v="3"/>
    <n v="5"/>
    <n v="15"/>
    <m/>
    <n v="5"/>
    <n v="15"/>
    <m/>
    <n v="5"/>
    <n v="15"/>
    <m/>
    <n v="1"/>
    <n v="3"/>
  </r>
  <r>
    <s v="F-FP-17"/>
    <x v="1"/>
    <x v="7"/>
    <s v="Supply Planning"/>
    <s v="System provides supply planning template to capture and load inventory, demand/consumption, and supply data "/>
    <x v="0"/>
    <n v="9"/>
    <n v="5"/>
    <n v="45"/>
    <m/>
    <m/>
    <n v="0"/>
    <m/>
    <n v="0"/>
    <n v="0"/>
    <m/>
    <m/>
    <n v="0"/>
  </r>
  <r>
    <s v="F-FP-18"/>
    <x v="1"/>
    <x v="7"/>
    <s v="Supply Planning"/>
    <s v="System calculates net requirements by comparing demand against availability and planned/scheduled supply "/>
    <x v="0"/>
    <n v="9"/>
    <n v="5"/>
    <n v="45"/>
    <m/>
    <m/>
    <n v="0"/>
    <m/>
    <n v="0"/>
    <n v="0"/>
    <m/>
    <m/>
    <n v="0"/>
  </r>
  <r>
    <s v="F-FP-19"/>
    <x v="1"/>
    <x v="7"/>
    <s v="Supply Planning"/>
    <s v="System allows updates to supply plans based on changes in demand and supply conditions "/>
    <x v="0"/>
    <n v="9"/>
    <n v="5"/>
    <n v="45"/>
    <m/>
    <m/>
    <n v="0"/>
    <m/>
    <n v="0"/>
    <n v="0"/>
    <m/>
    <m/>
    <n v="0"/>
  </r>
  <r>
    <s v="F-FP-20"/>
    <x v="1"/>
    <x v="7"/>
    <s v="Supply Planning"/>
    <s v="System suggests corrective actions needed in the supply chain to prevent stock-outs or overstocking "/>
    <x v="0"/>
    <n v="9"/>
    <n v="5"/>
    <n v="45"/>
    <m/>
    <m/>
    <n v="0"/>
    <m/>
    <n v="0"/>
    <n v="0"/>
    <m/>
    <m/>
    <n v="0"/>
  </r>
  <r>
    <s v="F-FP-21"/>
    <x v="1"/>
    <x v="7"/>
    <s v="Supply Planning"/>
    <s v="System provides multiple demand and supply planning templates to facilitate simulation with alternative solutions to select best plan "/>
    <x v="1"/>
    <n v="3"/>
    <n v="5"/>
    <n v="15"/>
    <m/>
    <m/>
    <n v="0"/>
    <m/>
    <n v="0"/>
    <n v="0"/>
    <m/>
    <m/>
    <n v="0"/>
  </r>
  <r>
    <s v="F-FP-22"/>
    <x v="1"/>
    <x v="7"/>
    <s v="Supply Planning"/>
    <s v="System measures supply plan accuracy and identifies planning exceptions for planners to take action and resolve "/>
    <x v="1"/>
    <n v="3"/>
    <n v="5"/>
    <n v="15"/>
    <m/>
    <m/>
    <n v="0"/>
    <m/>
    <n v="0"/>
    <n v="0"/>
    <m/>
    <m/>
    <n v="0"/>
  </r>
  <r>
    <s v="F-FP-23"/>
    <x v="1"/>
    <x v="7"/>
    <s v="Supply Planning"/>
    <s v="System provides plan simulations with alternate solutions "/>
    <x v="1"/>
    <n v="3"/>
    <n v="5"/>
    <n v="15"/>
    <m/>
    <m/>
    <n v="0"/>
    <m/>
    <n v="0"/>
    <n v="0"/>
    <m/>
    <m/>
    <n v="0"/>
  </r>
  <r>
    <s v="F-FP-24"/>
    <x v="1"/>
    <x v="7"/>
    <s v="Supply Planning"/>
    <s v="System measures accuracy across multiple simulation plans and allows selecting the best plan "/>
    <x v="1"/>
    <n v="3"/>
    <n v="5"/>
    <n v="15"/>
    <m/>
    <m/>
    <n v="0"/>
    <m/>
    <n v="0"/>
    <n v="0"/>
    <m/>
    <m/>
    <n v="0"/>
  </r>
  <r>
    <s v="F-FP-25"/>
    <x v="1"/>
    <x v="7"/>
    <s v="Supply Planning"/>
    <s v="System provides real time collaborative planning with suppliers to consider supplier capacity and adjust plan based on supply chain exceptions "/>
    <x v="1"/>
    <n v="3"/>
    <n v="5"/>
    <n v="15"/>
    <m/>
    <m/>
    <n v="0"/>
    <m/>
    <n v="0"/>
    <n v="0"/>
    <m/>
    <m/>
    <n v="0"/>
  </r>
  <r>
    <s v="F-FP-26"/>
    <x v="1"/>
    <x v="7"/>
    <s v="Supply Planning"/>
    <s v="System provides integration of plan data with other supply chain systems and ecosystems such as HIS and regulatory to enable end-to-end visibility and enhanced digital collaboration "/>
    <x v="1"/>
    <n v="3"/>
    <n v="5"/>
    <n v="15"/>
    <m/>
    <m/>
    <n v="0"/>
    <m/>
    <n v="0"/>
    <n v="0"/>
    <m/>
    <m/>
    <n v="0"/>
  </r>
  <r>
    <s v="F-SC-01"/>
    <x v="1"/>
    <x v="8"/>
    <s v="Sourcing"/>
    <s v="System maintains annual procurement plans and can identify sourcing requirements "/>
    <x v="0"/>
    <n v="9"/>
    <n v="5"/>
    <n v="45"/>
    <m/>
    <m/>
    <n v="0"/>
    <m/>
    <n v="0"/>
    <n v="0"/>
    <m/>
    <m/>
    <n v="0"/>
  </r>
  <r>
    <s v="F-SC-02"/>
    <x v="1"/>
    <x v="8"/>
    <s v="Sourcing"/>
    <s v="System uses inventory data and demand data to determine sourcing requirements that feed into annual procurement plans "/>
    <x v="0"/>
    <n v="9"/>
    <n v="5"/>
    <n v="45"/>
    <m/>
    <m/>
    <n v="0"/>
    <m/>
    <n v="0"/>
    <n v="0"/>
    <m/>
    <m/>
    <n v="0"/>
  </r>
  <r>
    <s v="F-SC-03"/>
    <x v="1"/>
    <x v="8"/>
    <s v="Sourcing"/>
    <s v="System allows supply planning at national level and each supply chain level to determine sourcing requirements "/>
    <x v="0"/>
    <n v="9"/>
    <n v="5"/>
    <n v="45"/>
    <m/>
    <m/>
    <n v="0"/>
    <m/>
    <n v="0"/>
    <n v="0"/>
    <m/>
    <m/>
    <n v="0"/>
  </r>
  <r>
    <s v="F-SC-04"/>
    <x v="1"/>
    <x v="8"/>
    <s v="Sourcing"/>
    <s v="System monitors and alerts for expiring contracts in advance "/>
    <x v="0"/>
    <n v="9"/>
    <n v="5"/>
    <n v="45"/>
    <m/>
    <m/>
    <n v="0"/>
    <m/>
    <n v="0"/>
    <n v="0"/>
    <m/>
    <m/>
    <n v="0"/>
  </r>
  <r>
    <s v="F-SC-05"/>
    <x v="1"/>
    <x v="8"/>
    <s v="Sourcing"/>
    <s v="System uses procurement plans to establish procurement budgets and ceilings for suppliers  "/>
    <x v="0"/>
    <n v="9"/>
    <n v="5"/>
    <n v="45"/>
    <m/>
    <m/>
    <n v="0"/>
    <m/>
    <n v="0"/>
    <n v="0"/>
    <m/>
    <m/>
    <n v="0"/>
  </r>
  <r>
    <s v="F-SC-06"/>
    <x v="1"/>
    <x v="8"/>
    <s v="Sourcing"/>
    <s v="System creates individual procurement plans using 12 month rolling forecasts for products that might require new contracts "/>
    <x v="0"/>
    <n v="9"/>
    <n v="5"/>
    <n v="45"/>
    <m/>
    <m/>
    <n v="0"/>
    <m/>
    <n v="0"/>
    <n v="0"/>
    <m/>
    <m/>
    <n v="0"/>
  </r>
  <r>
    <s v="F-SC-07"/>
    <x v="1"/>
    <x v="8"/>
    <s v="Sourcing"/>
    <s v="System captures new contracting requirements along with procurement specifications "/>
    <x v="0"/>
    <n v="9"/>
    <n v="5"/>
    <n v="45"/>
    <m/>
    <m/>
    <n v="0"/>
    <m/>
    <n v="0"/>
    <n v="0"/>
    <m/>
    <m/>
    <n v="0"/>
  </r>
  <r>
    <s v="F-SC-08"/>
    <x v="1"/>
    <x v="8"/>
    <s v="Sourcing"/>
    <s v="System can use multiyear forecast data to determine sourcing needs "/>
    <x v="0"/>
    <n v="9"/>
    <n v="5"/>
    <n v="45"/>
    <m/>
    <m/>
    <n v="0"/>
    <m/>
    <n v="0"/>
    <n v="0"/>
    <m/>
    <m/>
    <n v="0"/>
  </r>
  <r>
    <s v="F-SC-09"/>
    <x v="1"/>
    <x v="8"/>
    <s v="Sourcing"/>
    <s v="System uses product classification and master data to source items and be able to aggregate orders for management and reporting purposes"/>
    <x v="0"/>
    <n v="9"/>
    <n v="5"/>
    <n v="45"/>
    <m/>
    <m/>
    <n v="0"/>
    <m/>
    <n v="0"/>
    <n v="0"/>
    <m/>
    <m/>
    <n v="0"/>
  </r>
  <r>
    <s v="F-SC-10"/>
    <x v="1"/>
    <x v="8"/>
    <s v="Sourcing"/>
    <s v="System automatically validates contract values against the established budget and ceilings "/>
    <x v="1"/>
    <n v="3"/>
    <n v="5"/>
    <n v="15"/>
    <m/>
    <m/>
    <n v="0"/>
    <m/>
    <n v="0"/>
    <n v="0"/>
    <m/>
    <m/>
    <n v="0"/>
  </r>
  <r>
    <s v="F-SC-11"/>
    <x v="1"/>
    <x v="8"/>
    <s v="Sourcing"/>
    <s v="System allows multiple sourcing strategies such as direct drop shipping and vendor managed inventory "/>
    <x v="1"/>
    <n v="3"/>
    <n v="5"/>
    <n v="15"/>
    <m/>
    <m/>
    <n v="0"/>
    <m/>
    <n v="0"/>
    <n v="0"/>
    <m/>
    <m/>
    <n v="0"/>
  </r>
  <r>
    <s v="F-SC-12"/>
    <x v="1"/>
    <x v="8"/>
    <s v="Sourcing"/>
    <s v="System allows collaboration with sourcing stakeholders such as suppliers, manufacturers, and freight forwarders "/>
    <x v="1"/>
    <n v="3"/>
    <n v="5"/>
    <n v="15"/>
    <m/>
    <m/>
    <n v="0"/>
    <m/>
    <n v="0"/>
    <n v="0"/>
    <m/>
    <m/>
    <n v="0"/>
  </r>
  <r>
    <s v="F-SC-13"/>
    <x v="1"/>
    <x v="8"/>
    <s v="Sourcing"/>
    <s v="System uses distribution and consumption data along with lead time and logistics costs to calculate sourcing needs and frequency "/>
    <x v="1"/>
    <n v="3"/>
    <n v="5"/>
    <n v="15"/>
    <m/>
    <m/>
    <n v="0"/>
    <m/>
    <n v="0"/>
    <n v="0"/>
    <m/>
    <m/>
    <n v="0"/>
  </r>
  <r>
    <s v="F-SC-14"/>
    <x v="1"/>
    <x v="8"/>
    <s v="Tender Management"/>
    <s v="System provides standard contract templates for different contract types such as firm fixed price and blanket purchase agreement "/>
    <x v="0"/>
    <n v="9"/>
    <n v="5"/>
    <n v="45"/>
    <m/>
    <m/>
    <n v="0"/>
    <m/>
    <n v="0"/>
    <n v="0"/>
    <m/>
    <m/>
    <n v="0"/>
  </r>
  <r>
    <s v="F-SC-15"/>
    <x v="1"/>
    <x v="8"/>
    <s v="Tender Management"/>
    <s v="System provides ability to capture contract specifics such as supplier details, product information, pricing information, period of performance and necessary contractual terms "/>
    <x v="0"/>
    <n v="9"/>
    <n v="5"/>
    <n v="45"/>
    <m/>
    <m/>
    <n v="0"/>
    <m/>
    <n v="0"/>
    <n v="0"/>
    <m/>
    <m/>
    <n v="0"/>
  </r>
  <r>
    <s v="F-SC-16"/>
    <x v="1"/>
    <x v="8"/>
    <s v="Tender Management"/>
    <s v="System validates mandatory fields of the contract and checks for data integrity"/>
    <x v="0"/>
    <n v="9"/>
    <n v="5"/>
    <n v="45"/>
    <m/>
    <m/>
    <n v="0"/>
    <m/>
    <n v="0"/>
    <n v="0"/>
    <m/>
    <m/>
    <n v="0"/>
  </r>
  <r>
    <s v="F-SC-17"/>
    <x v="1"/>
    <x v="8"/>
    <s v="Tender Management"/>
    <s v="System tracks contract approvals "/>
    <x v="0"/>
    <n v="9"/>
    <n v="5"/>
    <n v="45"/>
    <m/>
    <m/>
    <n v="0"/>
    <m/>
    <n v="0"/>
    <n v="0"/>
    <m/>
    <m/>
    <n v="0"/>
  </r>
  <r>
    <s v="F-SC-18"/>
    <x v="1"/>
    <x v="8"/>
    <s v="Tender Management"/>
    <s v="System allows uploading contracts, addendums, and changes as part of original approved contract "/>
    <x v="0"/>
    <n v="9"/>
    <n v="5"/>
    <n v="45"/>
    <m/>
    <m/>
    <n v="0"/>
    <m/>
    <n v="0"/>
    <n v="0"/>
    <m/>
    <m/>
    <n v="0"/>
  </r>
  <r>
    <s v="F-SC-19"/>
    <x v="1"/>
    <x v="8"/>
    <s v="Tender Management"/>
    <s v="System provides the ability to manage RFx events to facilitate competitive bidding "/>
    <x v="1"/>
    <n v="3"/>
    <n v="5"/>
    <n v="15"/>
    <m/>
    <m/>
    <n v="0"/>
    <m/>
    <n v="0"/>
    <n v="0"/>
    <m/>
    <m/>
    <n v="0"/>
  </r>
  <r>
    <s v="F-SC-20"/>
    <x v="1"/>
    <x v="8"/>
    <s v="Tender Management"/>
    <s v="System allows contract addendums and changes and maintains history/audit of those changes "/>
    <x v="1"/>
    <n v="3"/>
    <n v="5"/>
    <n v="15"/>
    <m/>
    <m/>
    <n v="0"/>
    <m/>
    <n v="0"/>
    <n v="0"/>
    <m/>
    <m/>
    <n v="0"/>
  </r>
  <r>
    <s v="F-SC-21"/>
    <x v="1"/>
    <x v="8"/>
    <s v="Tender Management"/>
    <s v="System provides a contract management workflow that allows reviews and approvals "/>
    <x v="1"/>
    <n v="3"/>
    <n v="5"/>
    <n v="15"/>
    <m/>
    <m/>
    <n v="0"/>
    <m/>
    <n v="0"/>
    <n v="0"/>
    <m/>
    <m/>
    <n v="0"/>
  </r>
  <r>
    <s v="F-SC-22"/>
    <x v="1"/>
    <x v="8"/>
    <s v="Tender Management"/>
    <s v="System allows collaborative reviews and approvals through electronic signatures with suppliers and procurement &amp; risk teams through portals "/>
    <x v="1"/>
    <n v="3"/>
    <n v="5"/>
    <n v="15"/>
    <m/>
    <m/>
    <n v="0"/>
    <m/>
    <n v="0"/>
    <n v="0"/>
    <m/>
    <m/>
    <n v="0"/>
  </r>
  <r>
    <s v="F-SC-23"/>
    <x v="1"/>
    <x v="8"/>
    <s v="Supplier Information Management"/>
    <s v="System allows capture of supplier name, address, sites that can be cross-referenced across sourcing and contractual documentation "/>
    <x v="0"/>
    <n v="9"/>
    <n v="5"/>
    <n v="45"/>
    <m/>
    <m/>
    <n v="0"/>
    <m/>
    <n v="0"/>
    <n v="0"/>
    <m/>
    <m/>
    <n v="0"/>
  </r>
  <r>
    <s v="F-SC-24"/>
    <x v="1"/>
    <x v="8"/>
    <s v="Supplier Information Management"/>
    <s v="System validates mandatory fields of supplier data and checks for data integrity "/>
    <x v="0"/>
    <n v="9"/>
    <n v="5"/>
    <n v="45"/>
    <m/>
    <m/>
    <n v="0"/>
    <m/>
    <n v="0"/>
    <n v="0"/>
    <m/>
    <m/>
    <n v="0"/>
  </r>
  <r>
    <s v="F-SC-25"/>
    <x v="1"/>
    <x v="8"/>
    <s v="Supplier Information Management"/>
    <s v="System utilizes transactional data uploaded in the system to analyze supplier performance "/>
    <x v="1"/>
    <n v="3"/>
    <n v="5"/>
    <n v="15"/>
    <m/>
    <m/>
    <n v="0"/>
    <m/>
    <n v="0"/>
    <n v="0"/>
    <m/>
    <m/>
    <n v="0"/>
  </r>
  <r>
    <s v="F-SC-26"/>
    <x v="1"/>
    <x v="8"/>
    <s v="Supplier Information Management"/>
    <s v="System provides a supplier portal for suppliers to register and provide supplier master data with GLN "/>
    <x v="1"/>
    <n v="3"/>
    <n v="5"/>
    <n v="15"/>
    <m/>
    <m/>
    <n v="0"/>
    <m/>
    <n v="0"/>
    <n v="0"/>
    <m/>
    <m/>
    <n v="0"/>
  </r>
  <r>
    <s v="F-SC-27"/>
    <x v="1"/>
    <x v="8"/>
    <s v="Supplier Information Management"/>
    <s v="System uses uploaded transactional data to explore strategic sourcing and analyze spendings by product category "/>
    <x v="1"/>
    <n v="3"/>
    <n v="5"/>
    <n v="15"/>
    <m/>
    <m/>
    <n v="0"/>
    <m/>
    <n v="0"/>
    <n v="0"/>
    <m/>
    <m/>
    <n v="0"/>
  </r>
  <r>
    <s v="F-SC-28"/>
    <x v="1"/>
    <x v="8"/>
    <s v="Supplier Information Management"/>
    <s v="System uses transactional data with product and supplier master data for automated KPI and performance analysis "/>
    <x v="1"/>
    <n v="3"/>
    <n v="5"/>
    <n v="15"/>
    <m/>
    <m/>
    <n v="0"/>
    <m/>
    <n v="0"/>
    <n v="0"/>
    <m/>
    <m/>
    <n v="0"/>
  </r>
  <r>
    <s v="F-SC-29"/>
    <x v="1"/>
    <x v="8"/>
    <s v="Supplier Information Management"/>
    <s v="System is integrated with other systems to share supplier information for operational and financial processes "/>
    <x v="1"/>
    <n v="3"/>
    <n v="5"/>
    <n v="15"/>
    <m/>
    <m/>
    <n v="0"/>
    <m/>
    <n v="0"/>
    <n v="0"/>
    <m/>
    <m/>
    <n v="0"/>
  </r>
  <r>
    <s v="F-SC-30"/>
    <x v="1"/>
    <x v="8"/>
    <s v="Supplier Information Management"/>
    <s v="System can rate suppliers and alerting for performance exceptions "/>
    <x v="1"/>
    <n v="3"/>
    <m/>
    <n v="0"/>
    <m/>
    <m/>
    <n v="0"/>
    <m/>
    <m/>
    <n v="0"/>
    <m/>
    <m/>
    <n v="0"/>
  </r>
  <r>
    <s v="F-PM-01"/>
    <x v="1"/>
    <x v="9"/>
    <s v="Procurement Processing  "/>
    <s v="System generates unique purchase order numbers and provides the ability to capture purchase order details including header details such as address and line details such as product information, quantity, and price "/>
    <x v="0"/>
    <n v="9"/>
    <n v="5"/>
    <n v="45"/>
    <m/>
    <m/>
    <n v="0"/>
    <m/>
    <n v="3"/>
    <n v="27"/>
    <m/>
    <m/>
    <n v="0"/>
  </r>
  <r>
    <s v="F-PM-02"/>
    <x v="1"/>
    <x v="9"/>
    <s v="Procurement Processing  "/>
    <s v="System leverages product master data to select from when generating orders"/>
    <x v="0"/>
    <n v="9"/>
    <n v="5"/>
    <n v="45"/>
    <m/>
    <m/>
    <n v="0"/>
    <m/>
    <n v="2"/>
    <n v="18"/>
    <m/>
    <m/>
    <n v="0"/>
  </r>
  <r>
    <s v="F-PM-03"/>
    <x v="1"/>
    <x v="9"/>
    <s v="Procurement Processing  "/>
    <s v="System does purchase order validations such as checking for mandatory fields and data integrity   "/>
    <x v="0"/>
    <n v="9"/>
    <n v="5"/>
    <n v="45"/>
    <m/>
    <m/>
    <n v="0"/>
    <m/>
    <n v="2"/>
    <n v="18"/>
    <m/>
    <m/>
    <n v="0"/>
  </r>
  <r>
    <s v="F-PM-04"/>
    <x v="1"/>
    <x v="9"/>
    <s v="Procurement Processing  "/>
    <s v="System allows purchase order modifications with along appropriate reasons and maintains history/audit of modifications "/>
    <x v="0"/>
    <n v="9"/>
    <n v="5"/>
    <n v="45"/>
    <m/>
    <m/>
    <n v="0"/>
    <m/>
    <n v="1"/>
    <n v="9"/>
    <m/>
    <m/>
    <n v="0"/>
  </r>
  <r>
    <s v="F-PM-05"/>
    <x v="1"/>
    <x v="9"/>
    <s v="Procurement Processing  "/>
    <s v="System identifies process exceptions such as delays "/>
    <x v="0"/>
    <n v="9"/>
    <n v="5"/>
    <n v="45"/>
    <m/>
    <m/>
    <n v="0"/>
    <m/>
    <n v="2"/>
    <n v="18"/>
    <m/>
    <m/>
    <n v="0"/>
  </r>
  <r>
    <s v="F-PM-06"/>
    <x v="1"/>
    <x v="9"/>
    <s v="Procurement Processing  "/>
    <s v="System is capable to tracking various purchase order workflow statuses "/>
    <x v="0"/>
    <n v="9"/>
    <n v="5"/>
    <n v="45"/>
    <m/>
    <m/>
    <n v="0"/>
    <m/>
    <n v="1"/>
    <n v="9"/>
    <m/>
    <m/>
    <n v="0"/>
  </r>
  <r>
    <s v="F-PM-07"/>
    <x v="1"/>
    <x v="9"/>
    <s v="Procurement Processing  "/>
    <s v="System can integrate directly with suppliers to exchange purchase orders and order updates "/>
    <x v="0"/>
    <n v="9"/>
    <n v="5"/>
    <n v="45"/>
    <m/>
    <m/>
    <n v="0"/>
    <m/>
    <n v="1"/>
    <n v="9"/>
    <m/>
    <m/>
    <n v="0"/>
  </r>
  <r>
    <s v="F-PM-08"/>
    <x v="1"/>
    <x v="9"/>
    <s v="Procurement Processing  "/>
    <s v="System can integrate with other operational systems to share procurement information for visibility and various processes such as payments "/>
    <x v="1"/>
    <n v="3"/>
    <n v="5"/>
    <n v="15"/>
    <m/>
    <m/>
    <n v="0"/>
    <m/>
    <n v="1"/>
    <n v="3"/>
    <m/>
    <m/>
    <n v="0"/>
  </r>
  <r>
    <s v="F-PM-09"/>
    <x v="1"/>
    <x v="9"/>
    <s v="Procurement Processing  "/>
    <s v="System automatically notifies process exceptions to authorized personnel and allows them to resolve through the system "/>
    <x v="1"/>
    <n v="3"/>
    <n v="5"/>
    <n v="15"/>
    <m/>
    <m/>
    <n v="0"/>
    <m/>
    <n v="2"/>
    <n v="6"/>
    <m/>
    <m/>
    <n v="0"/>
  </r>
  <r>
    <s v="F-PM-10"/>
    <x v="1"/>
    <x v="9"/>
    <s v="Procurement Processing  "/>
    <s v="System is capable of interfacing with eProcurement portals to exchange information for publishing tenders and results of tendering for further contract management"/>
    <x v="1"/>
    <n v="3"/>
    <n v="5"/>
    <n v="15"/>
    <m/>
    <m/>
    <n v="0"/>
    <m/>
    <n v="2"/>
    <n v="6"/>
    <m/>
    <m/>
    <n v="0"/>
  </r>
  <r>
    <s v="F-PM-11"/>
    <x v="1"/>
    <x v="9"/>
    <s v="Procurement Processing  "/>
    <s v="System can integrate with order management system/module to facilitate direct drop shipping "/>
    <x v="1"/>
    <n v="3"/>
    <n v="5"/>
    <n v="15"/>
    <m/>
    <m/>
    <n v="0"/>
    <m/>
    <n v="2"/>
    <n v="6"/>
    <m/>
    <m/>
    <n v="0"/>
  </r>
  <r>
    <s v="F-PM-12"/>
    <x v="1"/>
    <x v="9"/>
    <s v="Procurement Processing  "/>
    <s v="Systems can integrate with warehouse management system to automatically initiate replenishment orders based on inventory needs "/>
    <x v="1"/>
    <n v="3"/>
    <n v="5"/>
    <n v="15"/>
    <m/>
    <m/>
    <n v="0"/>
    <m/>
    <n v="2"/>
    <n v="6"/>
    <m/>
    <m/>
    <n v="0"/>
  </r>
  <r>
    <s v="F-PM-13"/>
    <x v="1"/>
    <x v="9"/>
    <s v="Fulfillment"/>
    <s v="System is capable of tracking purchase order fulfillment statuses with timestamps "/>
    <x v="0"/>
    <n v="9"/>
    <n v="5"/>
    <n v="45"/>
    <m/>
    <m/>
    <n v="0"/>
    <m/>
    <n v="2"/>
    <n v="18"/>
    <m/>
    <m/>
    <n v="0"/>
  </r>
  <r>
    <s v="F-PM-14"/>
    <x v="1"/>
    <x v="9"/>
    <s v="Fulfillment"/>
    <s v="System can create advance shipment notices linked to purchase order line/s "/>
    <x v="0"/>
    <n v="9"/>
    <n v="5"/>
    <n v="45"/>
    <m/>
    <m/>
    <n v="0"/>
    <m/>
    <n v="2"/>
    <n v="18"/>
    <m/>
    <m/>
    <n v="0"/>
  </r>
  <r>
    <s v="F-PM-15"/>
    <x v="1"/>
    <x v="9"/>
    <s v="Fulfillment"/>
    <s v="System allows creation of multiple advance shipment notices against a purchase order "/>
    <x v="0"/>
    <n v="9"/>
    <n v="5"/>
    <n v="45"/>
    <m/>
    <m/>
    <n v="0"/>
    <m/>
    <n v="3"/>
    <n v="27"/>
    <m/>
    <m/>
    <n v="0"/>
  </r>
  <r>
    <s v="F-PM-16"/>
    <x v="1"/>
    <x v="9"/>
    <s v="Fulfillment"/>
    <s v="System allows capture of receipts, along with details such as batch number, quantity, and expiration date, against advanced shipment notices  "/>
    <x v="0"/>
    <n v="9"/>
    <n v="5"/>
    <n v="45"/>
    <m/>
    <m/>
    <n v="0"/>
    <m/>
    <n v="3"/>
    <n v="27"/>
    <m/>
    <m/>
    <n v="0"/>
  </r>
  <r>
    <s v="F-PM-17"/>
    <x v="1"/>
    <x v="9"/>
    <s v="Fulfillment"/>
    <s v="System updates purchase order status based on status of associated advanced shipment notices and closes out the purchase order based on completion of receipts against advance shipment notices "/>
    <x v="0"/>
    <n v="9"/>
    <n v="5"/>
    <n v="45"/>
    <m/>
    <m/>
    <n v="0"/>
    <m/>
    <n v="2"/>
    <n v="18"/>
    <m/>
    <m/>
    <n v="0"/>
  </r>
  <r>
    <s v="F-PM-18"/>
    <x v="1"/>
    <x v="9"/>
    <s v="Fulfillment"/>
    <s v="System can integrate with other operational systems as well as supplier systems via electronic data interchange (EDI) or appropriate mechanism to exchange data such as purchase order modifications and status updates and inbound advanced shipment notices "/>
    <x v="1"/>
    <n v="3"/>
    <m/>
    <n v="0"/>
    <m/>
    <m/>
    <n v="0"/>
    <m/>
    <m/>
    <n v="0"/>
    <m/>
    <m/>
    <n v="0"/>
  </r>
  <r>
    <s v="F-OM-01"/>
    <x v="1"/>
    <x v="10"/>
    <s v="Requisitioning and Distribution"/>
    <s v="System provides the ability to create simple inventory requests with product and quantity details, in off-line mode to sync with the main database once the system is available online"/>
    <x v="0"/>
    <n v="9"/>
    <n v="5"/>
    <n v="45"/>
    <m/>
    <m/>
    <n v="0"/>
    <m/>
    <n v="3"/>
    <n v="27"/>
    <m/>
    <m/>
    <n v="0"/>
  </r>
  <r>
    <s v="F-OM-02"/>
    <x v="1"/>
    <x v="10"/>
    <s v="Requisitioning and Distribution"/>
    <s v="System allows creation of requisition orders to pull inventory from upstream facilities and distribution or transfer orders to push inventory to downstream facilities"/>
    <x v="0"/>
    <n v="9"/>
    <n v="5"/>
    <n v="45"/>
    <m/>
    <m/>
    <n v="0"/>
    <m/>
    <n v="4"/>
    <n v="36"/>
    <m/>
    <m/>
    <n v="0"/>
  </r>
  <r>
    <s v="F-OM-03"/>
    <x v="1"/>
    <x v="10"/>
    <s v="Requisitioning and Distribution"/>
    <s v="System generates unique order numbers and provides the ability to capture order details including header details such as delivery address and line details such as product information, quantity and price "/>
    <x v="0"/>
    <n v="9"/>
    <n v="5"/>
    <n v="45"/>
    <m/>
    <m/>
    <n v="0"/>
    <m/>
    <n v="4"/>
    <n v="36"/>
    <m/>
    <m/>
    <n v="0"/>
  </r>
  <r>
    <s v="F-OM-04"/>
    <x v="1"/>
    <x v="10"/>
    <s v="Requisitioning and Distribution"/>
    <s v="System does order validations such as checking for mandatory fields and data integrity "/>
    <x v="0"/>
    <n v="9"/>
    <n v="5"/>
    <n v="45"/>
    <m/>
    <m/>
    <n v="0"/>
    <m/>
    <n v="3"/>
    <n v="27"/>
    <m/>
    <m/>
    <n v="0"/>
  </r>
  <r>
    <s v="F-OM-05"/>
    <x v="1"/>
    <x v="10"/>
    <s v="Requisitioning and Distribution"/>
    <s v="System provides delivery estimates for requisition based on item lead times "/>
    <x v="0"/>
    <n v="9"/>
    <n v="5"/>
    <n v="45"/>
    <m/>
    <m/>
    <n v="0"/>
    <m/>
    <n v="2"/>
    <n v="18"/>
    <m/>
    <m/>
    <n v="0"/>
  </r>
  <r>
    <s v="F-OM-06"/>
    <x v="1"/>
    <x v="10"/>
    <s v="Requisitioning and Distribution"/>
    <s v="System provides automated requisitions workflow management to coordinate approvals and rejections  "/>
    <x v="0"/>
    <n v="9"/>
    <n v="5"/>
    <n v="45"/>
    <m/>
    <m/>
    <n v="0"/>
    <m/>
    <n v="2"/>
    <n v="18"/>
    <m/>
    <m/>
    <n v="0"/>
  </r>
  <r>
    <s v="F-OM-07"/>
    <x v="1"/>
    <x v="10"/>
    <s v="Requisitioning and Distribution"/>
    <s v="System identifies processing exceptions such as delays and alerts appropriate personnel "/>
    <x v="0"/>
    <n v="9"/>
    <n v="5"/>
    <n v="45"/>
    <m/>
    <m/>
    <n v="0"/>
    <m/>
    <n v="3"/>
    <n v="27"/>
    <m/>
    <m/>
    <n v="0"/>
  </r>
  <r>
    <s v="F-OM-08"/>
    <x v="1"/>
    <x v="10"/>
    <s v="Requisitioning and Distribution"/>
    <s v="System is capable of initiating and managing returns and recalls of damaged or sub-standard quality products and link the returns and recalls to original requisition order "/>
    <x v="0"/>
    <n v="9"/>
    <n v="5"/>
    <n v="45"/>
    <m/>
    <m/>
    <n v="0"/>
    <m/>
    <n v="1"/>
    <n v="9"/>
    <m/>
    <m/>
    <n v="0"/>
  </r>
  <r>
    <s v="F-OM-09"/>
    <x v="1"/>
    <x v="10"/>
    <s v="Requisitioning and Distribution"/>
    <s v="System validates requisition automatically against available budget/funds pulled from financial systems "/>
    <x v="1"/>
    <n v="3"/>
    <n v="5"/>
    <n v="15"/>
    <m/>
    <m/>
    <n v="0"/>
    <m/>
    <n v="0"/>
    <n v="0"/>
    <m/>
    <m/>
    <n v="0"/>
  </r>
  <r>
    <s v="F-OM-10"/>
    <x v="1"/>
    <x v="10"/>
    <s v="Requisitioning and Distribution"/>
    <s v="System can integrate with fulfillment locations (inventory systems) to provide visibility to inventory across the supply chain when placing a requisition "/>
    <x v="1"/>
    <n v="3"/>
    <n v="5"/>
    <n v="15"/>
    <m/>
    <m/>
    <n v="0"/>
    <m/>
    <n v="2"/>
    <n v="6"/>
    <m/>
    <m/>
    <n v="0"/>
  </r>
  <r>
    <s v="F-OM-11"/>
    <x v="1"/>
    <x v="10"/>
    <s v="Requisitioning and Distribution"/>
    <s v="System schedules fulfillment of requisitions based on promised/requested delivery dates and inventory availability across fulfillment locations including future inventory "/>
    <x v="1"/>
    <n v="3"/>
    <n v="5"/>
    <n v="15"/>
    <m/>
    <m/>
    <n v="0"/>
    <m/>
    <n v="2"/>
    <n v="6"/>
    <m/>
    <m/>
    <n v="0"/>
  </r>
  <r>
    <s v="F-OM-12"/>
    <x v="1"/>
    <x v="10"/>
    <s v="Requisitioning and Distribution"/>
    <s v="System provides delivery estimates for requisitions based on shipping location proximity, logistics &amp; transportation lead time in addition to any item specific lead times "/>
    <x v="1"/>
    <n v="3"/>
    <n v="5"/>
    <n v="15"/>
    <m/>
    <m/>
    <n v="0"/>
    <m/>
    <n v="2"/>
    <n v="6"/>
    <m/>
    <m/>
    <n v="0"/>
  </r>
  <r>
    <s v="F-OM-13"/>
    <x v="1"/>
    <x v="10"/>
    <s v="Requisitioning and Distribution"/>
    <s v="System dynamically updates delivery estimates based on information from other systems on changing conditions "/>
    <x v="1"/>
    <n v="3"/>
    <n v="5"/>
    <n v="15"/>
    <m/>
    <m/>
    <n v="0"/>
    <m/>
    <n v="0"/>
    <n v="0"/>
    <m/>
    <m/>
    <n v="0"/>
  </r>
  <r>
    <s v="F-OM-14"/>
    <x v="1"/>
    <x v="10"/>
    <s v="Requisitioning and Distribution"/>
    <s v="System can integrate with other systems to exchange order information and updates "/>
    <x v="1"/>
    <n v="3"/>
    <n v="5"/>
    <n v="15"/>
    <m/>
    <m/>
    <n v="0"/>
    <m/>
    <n v="1"/>
    <n v="3"/>
    <m/>
    <m/>
    <n v="0"/>
  </r>
  <r>
    <s v="F-OM-15"/>
    <x v="1"/>
    <x v="10"/>
    <s v="Requisitioning and Distribution"/>
    <s v="System can capture and process requisitions for non-catalog products to trigger linked sourcing and procurement process "/>
    <x v="1"/>
    <n v="3"/>
    <n v="5"/>
    <n v="15"/>
    <m/>
    <m/>
    <n v="0"/>
    <m/>
    <n v="0"/>
    <n v="0"/>
    <m/>
    <m/>
    <n v="0"/>
  </r>
  <r>
    <s v="F-OM-16"/>
    <x v="1"/>
    <x v="10"/>
    <s v="Requisitioning and Distribution"/>
    <s v="System is capable of reconciling and tracking requisitions against supply/distribution plans "/>
    <x v="1"/>
    <n v="3"/>
    <n v="5"/>
    <n v="15"/>
    <m/>
    <m/>
    <n v="0"/>
    <m/>
    <n v="0"/>
    <n v="0"/>
    <m/>
    <m/>
    <n v="0"/>
  </r>
  <r>
    <s v="F-OM-17"/>
    <x v="1"/>
    <x v="10"/>
    <s v="Requisitioning and Distribution"/>
    <s v="System is capable of automatically triggering requisitions based on demand/dispensing and inventory consumption patterns in downstream systems "/>
    <x v="1"/>
    <n v="3"/>
    <n v="5"/>
    <n v="15"/>
    <m/>
    <m/>
    <n v="0"/>
    <m/>
    <n v="1"/>
    <n v="3"/>
    <m/>
    <m/>
    <n v="0"/>
  </r>
  <r>
    <s v="F-OM-18"/>
    <x v="1"/>
    <x v="10"/>
    <s v="Requisitioning and Distribution"/>
    <s v="System is capable of triggering and linking requisitions with procurements when warehouse inventory is not available "/>
    <x v="1"/>
    <n v="3"/>
    <n v="5"/>
    <n v="15"/>
    <m/>
    <m/>
    <n v="0"/>
    <m/>
    <n v="2"/>
    <n v="6"/>
    <m/>
    <m/>
    <n v="0"/>
  </r>
  <r>
    <s v="F-OM-19"/>
    <x v="1"/>
    <x v="10"/>
    <s v="Requisition Fulfillment"/>
    <s v="System alerts users when requisition is ready to be fulfilled/ready for pickup"/>
    <x v="0"/>
    <n v="9"/>
    <n v="5"/>
    <n v="45"/>
    <m/>
    <m/>
    <n v="0"/>
    <m/>
    <n v="2"/>
    <n v="18"/>
    <m/>
    <m/>
    <n v="0"/>
  </r>
  <r>
    <s v="F-OM-20"/>
    <x v="1"/>
    <x v="10"/>
    <s v="Requisition Fulfillment"/>
    <s v="System is capable of allocating inventories automatically based on availability and shelf life with the ability to override allocations if required "/>
    <x v="0"/>
    <n v="9"/>
    <n v="5"/>
    <n v="45"/>
    <m/>
    <m/>
    <n v="0"/>
    <m/>
    <n v="2"/>
    <n v="18"/>
    <m/>
    <m/>
    <n v="0"/>
  </r>
  <r>
    <s v="F-OM-21"/>
    <x v="1"/>
    <x v="10"/>
    <s v="Requisition Fulfillment"/>
    <s v="System is capable of printing requisition orders "/>
    <x v="0"/>
    <n v="9"/>
    <n v="5"/>
    <n v="45"/>
    <m/>
    <m/>
    <n v="0"/>
    <m/>
    <n v="3"/>
    <n v="27"/>
    <m/>
    <m/>
    <n v="0"/>
  </r>
  <r>
    <s v="F-OM-22"/>
    <x v="1"/>
    <x v="10"/>
    <s v="Requisition Fulfillment"/>
    <s v="System ensures that allocated inventory is not available for allocation to other requisition orders "/>
    <x v="0"/>
    <n v="9"/>
    <n v="5"/>
    <n v="45"/>
    <m/>
    <m/>
    <n v="0"/>
    <m/>
    <n v="2"/>
    <n v="18"/>
    <m/>
    <m/>
    <n v="0"/>
  </r>
  <r>
    <s v="F-OM-23"/>
    <x v="1"/>
    <x v="10"/>
    <s v="Requisition Fulfillment"/>
    <s v="System can integrate with fulfillment systems to share requisition order details and track fulfillment statuses/updates "/>
    <x v="0"/>
    <n v="9"/>
    <n v="5"/>
    <n v="45"/>
    <m/>
    <m/>
    <n v="0"/>
    <m/>
    <n v="2"/>
    <n v="18"/>
    <m/>
    <m/>
    <n v="0"/>
  </r>
  <r>
    <s v="F-OM-24"/>
    <x v="1"/>
    <x v="10"/>
    <s v="Requisition Fulfillment"/>
    <s v="System allocates optimal requisition fulfillment location based on multiple factors such as availability, proximity, and shelf life "/>
    <x v="1"/>
    <n v="3"/>
    <n v="5"/>
    <n v="15"/>
    <m/>
    <m/>
    <n v="0"/>
    <m/>
    <n v="1"/>
    <n v="3"/>
    <m/>
    <m/>
    <n v="0"/>
  </r>
  <r>
    <s v="F-OM-25"/>
    <x v="1"/>
    <x v="10"/>
    <s v="Requisition Fulfillment"/>
    <s v="System is capable of prioritizing, and allocating inventory locations to fulfill requisitions, based on changing circumstances like stock outs in a location"/>
    <x v="1"/>
    <n v="3"/>
    <n v="5"/>
    <n v="15"/>
    <m/>
    <m/>
    <n v="0"/>
    <m/>
    <n v="1"/>
    <n v="3"/>
    <m/>
    <m/>
    <n v="0"/>
  </r>
  <r>
    <s v="F-OM-26"/>
    <x v="1"/>
    <x v="10"/>
    <s v="Requisition Fulfillment"/>
    <s v="System is capable of tracking detailed fulfillment stages end to end by integrating with other systems"/>
    <x v="1"/>
    <n v="3"/>
    <n v="5"/>
    <n v="15"/>
    <m/>
    <m/>
    <n v="0"/>
    <m/>
    <n v="2"/>
    <n v="6"/>
    <m/>
    <m/>
    <n v="0"/>
  </r>
  <r>
    <s v="F-OM-27"/>
    <x v="1"/>
    <x v="10"/>
    <s v="Requisition Fulfillment"/>
    <s v="System is capable of dynamically adjusting inventory allocations based on changing scenarios shared by other systems such as WMS "/>
    <x v="1"/>
    <n v="3"/>
    <n v="5"/>
    <n v="15"/>
    <m/>
    <m/>
    <n v="0"/>
    <m/>
    <n v="1"/>
    <n v="3"/>
    <m/>
    <m/>
    <n v="0"/>
  </r>
  <r>
    <s v="F-OM-28"/>
    <x v="1"/>
    <x v="10"/>
    <s v="Requisition Fulfillment"/>
    <s v="System can link receipts to original requisitions to mark the requisitions as completely fulfilled or partially fulfilled depending on received vs ordered quantities"/>
    <x v="0"/>
    <n v="9"/>
    <n v="5"/>
    <n v="45"/>
    <m/>
    <m/>
    <n v="0"/>
    <m/>
    <n v="3"/>
    <n v="27"/>
    <m/>
    <m/>
    <n v="0"/>
  </r>
  <r>
    <s v="F-OM-29"/>
    <x v="1"/>
    <x v="10"/>
    <s v="Requisition Fulfillment"/>
    <s v="System tracks and uses detailed fulfillment stages for exception management with the ability for users to take necessary action "/>
    <x v="1"/>
    <n v="3"/>
    <n v="5"/>
    <n v="15"/>
    <m/>
    <m/>
    <n v="0"/>
    <m/>
    <n v="2"/>
    <n v="6"/>
    <m/>
    <m/>
    <n v="0"/>
  </r>
  <r>
    <s v="F-TM-01"/>
    <x v="1"/>
    <x v="11"/>
    <s v="Route Management"/>
    <s v="System assigns optimal routes based on vehicle space, sequence, and distance to different destinations while providing options to manually adjust or override routes"/>
    <x v="0"/>
    <n v="9"/>
    <n v="5"/>
    <n v="45"/>
    <m/>
    <m/>
    <n v="0"/>
    <m/>
    <n v="3"/>
    <n v="27"/>
    <m/>
    <m/>
    <n v="0"/>
  </r>
  <r>
    <s v="F-TM-02"/>
    <x v="1"/>
    <x v="11"/>
    <s v="Route Management"/>
    <s v="System can optimize routes based on various criteria including volume, urgency, and distance etc. "/>
    <x v="1"/>
    <n v="3"/>
    <n v="5"/>
    <n v="15"/>
    <m/>
    <m/>
    <n v="0"/>
    <m/>
    <n v="1"/>
    <n v="3"/>
    <m/>
    <m/>
    <n v="0"/>
  </r>
  <r>
    <s v="F-TM-03"/>
    <x v="1"/>
    <x v="11"/>
    <s v="Route Management"/>
    <s v="System uses real time updates of weather/traffic and coordinated updates from shipping and receiving systems for route optimization "/>
    <x v="1"/>
    <n v="3"/>
    <n v="5"/>
    <n v="15"/>
    <m/>
    <m/>
    <n v="0"/>
    <m/>
    <n v="0"/>
    <n v="0"/>
    <m/>
    <m/>
    <n v="0"/>
  </r>
  <r>
    <s v="F-TM-04"/>
    <x v="1"/>
    <x v="11"/>
    <s v="Route Management"/>
    <s v="System provides simulation-based network and route optimization options "/>
    <x v="1"/>
    <n v="3"/>
    <n v="5"/>
    <n v="15"/>
    <m/>
    <m/>
    <n v="0"/>
    <m/>
    <n v="0"/>
    <n v="0"/>
    <m/>
    <m/>
    <n v="0"/>
  </r>
  <r>
    <s v="F-TM-05"/>
    <x v="1"/>
    <x v="11"/>
    <s v="Route Management"/>
    <s v="System captures and shares inbound processing exceptions with other systems such as procurement to enhance planning, vendor performance management and recalls "/>
    <x v="1"/>
    <n v="3"/>
    <n v="5"/>
    <n v="15"/>
    <m/>
    <m/>
    <n v="0"/>
    <m/>
    <n v="0"/>
    <n v="0"/>
    <m/>
    <m/>
    <n v="0"/>
  </r>
  <r>
    <s v="F-TM-06"/>
    <x v="1"/>
    <x v="11"/>
    <s v="Transport Execution"/>
    <s v="System assigns optimal routes based on vehicle space, sequence, and distance to different destinations while providing options to manually adjust or override routes"/>
    <x v="0"/>
    <n v="9"/>
    <n v="5"/>
    <n v="45"/>
    <m/>
    <m/>
    <n v="0"/>
    <m/>
    <n v="2"/>
    <n v="18"/>
    <m/>
    <m/>
    <n v="0"/>
  </r>
  <r>
    <s v="F-TM-07"/>
    <x v="1"/>
    <x v="11"/>
    <s v="Transport Execution"/>
    <s v="System can optimize routes based on various criteria including volume, urgency, and distance etc. "/>
    <x v="1"/>
    <n v="3"/>
    <n v="5"/>
    <n v="15"/>
    <m/>
    <m/>
    <n v="0"/>
    <m/>
    <n v="0"/>
    <n v="0"/>
    <m/>
    <m/>
    <n v="0"/>
  </r>
  <r>
    <s v="F-TM-08"/>
    <x v="1"/>
    <x v="11"/>
    <s v="Transport Execution"/>
    <s v="System uses real time updates of weather/traffic and coordinated updates from shipping and receiving systems for route optimization "/>
    <x v="1"/>
    <n v="3"/>
    <n v="5"/>
    <n v="15"/>
    <m/>
    <m/>
    <n v="0"/>
    <m/>
    <n v="1"/>
    <n v="3"/>
    <m/>
    <m/>
    <n v="0"/>
  </r>
  <r>
    <s v="F-TM-09"/>
    <x v="1"/>
    <x v="11"/>
    <s v="Transport Execution"/>
    <s v="System provides simulation-based network and route optimization options "/>
    <x v="1"/>
    <n v="3"/>
    <n v="5"/>
    <n v="15"/>
    <m/>
    <m/>
    <n v="0"/>
    <m/>
    <n v="0"/>
    <n v="0"/>
    <m/>
    <m/>
    <n v="0"/>
  </r>
  <r>
    <s v="F-TM-10"/>
    <x v="1"/>
    <x v="11"/>
    <s v="Transport Execution"/>
    <s v="System captures and shares inbound processing exceptions with other systems such as procurement to enhance planning, vendor performance management and recalls "/>
    <x v="1"/>
    <n v="3"/>
    <n v="5"/>
    <n v="15"/>
    <m/>
    <m/>
    <n v="0"/>
    <m/>
    <n v="1"/>
    <n v="3"/>
    <m/>
    <m/>
    <n v="0"/>
  </r>
  <r>
    <s v="F-TM-11"/>
    <x v="1"/>
    <x v="11"/>
    <s v="Transport Execution"/>
    <s v="System can integrate with vehicle sensors or smart vehicle monitors to track data elements such as tire pressure, fuel consumption and speed limits"/>
    <x v="2"/>
    <n v="1"/>
    <n v="5"/>
    <n v="5"/>
    <m/>
    <m/>
    <n v="0"/>
    <m/>
    <n v="0"/>
    <n v="0"/>
    <m/>
    <m/>
    <n v="0"/>
  </r>
  <r>
    <s v="F-TM-12"/>
    <x v="1"/>
    <x v="11"/>
    <s v="Freight Audit and Payment"/>
    <s v="System allows upload of freight invoices and payment details "/>
    <x v="0"/>
    <n v="9"/>
    <n v="5"/>
    <n v="45"/>
    <m/>
    <m/>
    <n v="0"/>
    <m/>
    <n v="2"/>
    <n v="18"/>
    <m/>
    <m/>
    <n v="0"/>
  </r>
  <r>
    <s v="F-TM-13"/>
    <x v="1"/>
    <x v="11"/>
    <s v="Freight Audit and Payment"/>
    <s v="System can automatically link freight invoices with associated shipments and deliveries "/>
    <x v="1"/>
    <n v="3"/>
    <n v="5"/>
    <n v="15"/>
    <m/>
    <m/>
    <n v="0"/>
    <m/>
    <n v="1"/>
    <n v="3"/>
    <m/>
    <m/>
    <n v="0"/>
  </r>
  <r>
    <s v="F-TM-14"/>
    <x v="1"/>
    <x v="11"/>
    <s v="Freight Audit and Payment"/>
    <s v="System allows reconciliation and consolidation of freight bills and invoices  "/>
    <x v="1"/>
    <n v="3"/>
    <n v="5"/>
    <n v="15"/>
    <m/>
    <m/>
    <n v="0"/>
    <m/>
    <n v="1"/>
    <n v="3"/>
    <m/>
    <m/>
    <n v="0"/>
  </r>
  <r>
    <s v="F-TM-15"/>
    <x v="1"/>
    <x v="11"/>
    <s v="Freight Audit and Payment"/>
    <s v="System adjusts, audits, and allocates freight bills to respective orders/shipments "/>
    <x v="1"/>
    <n v="3"/>
    <n v="5"/>
    <n v="15"/>
    <m/>
    <m/>
    <n v="0"/>
    <m/>
    <n v="1"/>
    <n v="3"/>
    <m/>
    <m/>
    <n v="0"/>
  </r>
  <r>
    <s v="F-TM-16"/>
    <x v="1"/>
    <x v="11"/>
    <s v="Freight Audit and Payment"/>
    <s v="System provides ability to process payments to logistics vendors "/>
    <x v="1"/>
    <n v="3"/>
    <n v="5"/>
    <n v="15"/>
    <m/>
    <m/>
    <n v="0"/>
    <m/>
    <n v="1"/>
    <n v="3"/>
    <m/>
    <m/>
    <n v="0"/>
  </r>
  <r>
    <s v="F-TT-01"/>
    <x v="1"/>
    <x v="12"/>
    <s v="Commodity Verification"/>
    <s v="System can interpret globally standardized identifiers such as Global Trade Item Numbers (GTINs) from scanned GS1 (Global Standards) barcodes on product packaging labels, and verify against either a national product master database or a commercial or global product master data repository like GDSN"/>
    <x v="1"/>
    <n v="3"/>
    <n v="5"/>
    <n v="15"/>
    <m/>
    <m/>
    <n v="0"/>
    <m/>
    <n v="2"/>
    <n v="6"/>
    <m/>
    <m/>
    <n v="0"/>
  </r>
  <r>
    <s v="F-TT-02"/>
    <x v="1"/>
    <x v="12"/>
    <s v="Commodity Verification"/>
    <s v="System can interpret batch numbers and expiry dates, in addition to GTINs, from scanned GS1 barcodes on product packaging labels, and verify them against a central national database or a commercial or global repository"/>
    <x v="1"/>
    <n v="3"/>
    <n v="5"/>
    <n v="15"/>
    <m/>
    <m/>
    <n v="0"/>
    <m/>
    <n v="1"/>
    <n v="3"/>
    <m/>
    <m/>
    <n v="0"/>
  </r>
  <r>
    <s v="F-TT-03"/>
    <x v="1"/>
    <x v="12"/>
    <s v="Commodity Verification"/>
    <s v="System can interpret serial numbers, in addition to GTIN, batch number and expiry date, from scanned GS1 barcodes on product packaging labels, and verify them against a central national database or a commercial or global repository"/>
    <x v="1"/>
    <n v="3"/>
    <n v="5"/>
    <n v="15"/>
    <m/>
    <m/>
    <n v="0"/>
    <m/>
    <n v="0"/>
    <n v="0"/>
    <m/>
    <m/>
    <n v="0"/>
  </r>
  <r>
    <s v="F-TT-04"/>
    <x v="1"/>
    <x v="12"/>
    <s v="Commodity Tracking"/>
    <s v="System can track major milestone physical movements of commodities across the supply chain "/>
    <x v="1"/>
    <n v="3"/>
    <n v="5"/>
    <n v="15"/>
    <m/>
    <m/>
    <n v="0"/>
    <m/>
    <n v="1"/>
    <n v="3"/>
    <m/>
    <m/>
    <n v="0"/>
  </r>
  <r>
    <s v="F-TT-05"/>
    <x v="1"/>
    <x v="12"/>
    <s v="Commodity Tracking"/>
    <s v="System is capable of tracing products by batch numbers across the supply chain "/>
    <x v="1"/>
    <n v="3"/>
    <n v="5"/>
    <n v="15"/>
    <m/>
    <m/>
    <n v="0"/>
    <m/>
    <n v="0"/>
    <n v="0"/>
    <m/>
    <m/>
    <n v="0"/>
  </r>
  <r>
    <s v="F-TT-06"/>
    <x v="1"/>
    <x v="12"/>
    <s v="Commodity Tracking"/>
    <s v="System can integrate with other regional or global traceability systems to either exchange information such as master data (GTINs), transactional data (batch and serial numbers, event data) or to track, trace and verify commodities to address cross-border product falsifications"/>
    <x v="2"/>
    <n v="1"/>
    <n v="5"/>
    <n v="5"/>
    <m/>
    <m/>
    <n v="0"/>
    <m/>
    <n v="0"/>
    <n v="0"/>
    <m/>
    <m/>
    <n v="0"/>
  </r>
  <r>
    <s v="F-TT-07"/>
    <x v="1"/>
    <x v="12"/>
    <s v="Commodity Tracking"/>
    <s v="System can initiate recalls of batches distributed within the country based on the traced commodities"/>
    <x v="1"/>
    <n v="3"/>
    <n v="5"/>
    <n v="15"/>
    <m/>
    <m/>
    <n v="0"/>
    <m/>
    <n v="1"/>
    <n v="3"/>
    <m/>
    <m/>
    <n v="0"/>
  </r>
  <r>
    <s v="F-TT-08"/>
    <x v="1"/>
    <x v="12"/>
    <s v="Commodity Tracking"/>
    <s v="System can track and trace all physical commodity movements by scanning GS1 barcode on a physical product’s packaging label and associating the scanned data with master and transactional data "/>
    <x v="1"/>
    <n v="3"/>
    <n v="5"/>
    <n v="15"/>
    <m/>
    <m/>
    <n v="0"/>
    <m/>
    <n v="0"/>
    <n v="0"/>
    <m/>
    <m/>
    <n v="0"/>
  </r>
  <r>
    <s v="F-TT-09"/>
    <x v="1"/>
    <x v="12"/>
    <s v="Commodity Tracking"/>
    <s v="System is capable of tracking and tracing specific instance of the products by serial numbers across the supply chain "/>
    <x v="1"/>
    <n v="3"/>
    <n v="5"/>
    <n v="15"/>
    <m/>
    <n v="5"/>
    <n v="15"/>
    <m/>
    <n v="5"/>
    <n v="15"/>
    <m/>
    <n v="1"/>
    <n v="3"/>
  </r>
  <r>
    <s v="F-TT-10"/>
    <x v="1"/>
    <x v="12"/>
    <s v="Commodity Tracking"/>
    <s v="System should also capture results of flagged or inspected incidents"/>
    <x v="1"/>
    <n v="3"/>
    <n v="5"/>
    <n v="15"/>
    <m/>
    <n v="5"/>
    <n v="15"/>
    <m/>
    <n v="5"/>
    <n v="15"/>
    <m/>
    <n v="2"/>
    <n v="6"/>
  </r>
  <r>
    <s v="F-TT-11"/>
    <x v="1"/>
    <x v="12"/>
    <s v="Commodity Tracking"/>
    <s v="System can initiate national supply chain level recalls based on global product quality alerts "/>
    <x v="1"/>
    <n v="3"/>
    <m/>
    <n v="0"/>
    <m/>
    <m/>
    <n v="0"/>
    <m/>
    <m/>
    <n v="0"/>
    <m/>
    <m/>
    <n v="0"/>
  </r>
  <r>
    <s v="NF-HO-01"/>
    <x v="3"/>
    <x v="13"/>
    <s v="SLA / OLA"/>
    <s v="The vendor providing the hosting options must fully describe the SLA (in the case of an outsourced option) or OLA (in the case of self-hosting) on the following key points:_x000a_•_x0009_Uptime % requirements and how uptime is to be measured_x000a_•_x0009_How scheduled downtime for maintenance is handled_x000a_What form of credit is applied when an SLA/OLA condition fails to meet its objectives"/>
    <x v="0"/>
    <n v="9"/>
    <n v="5"/>
    <n v="45"/>
    <m/>
    <n v="3"/>
    <n v="27"/>
    <m/>
    <n v="3"/>
    <n v="27"/>
    <m/>
    <n v="2"/>
    <n v="18"/>
  </r>
  <r>
    <s v="NF-HO-02"/>
    <x v="3"/>
    <x v="13"/>
    <s v="Data Control"/>
    <s v="When selecting an outsourced or cloud-based solution, the vendor must demonstrate how the control of the data remains with the country and what roles with the vendor will have access to the unencrypted data."/>
    <x v="0"/>
    <n v="9"/>
    <n v="5"/>
    <n v="45"/>
    <m/>
    <n v="3"/>
    <n v="27"/>
    <m/>
    <n v="3"/>
    <n v="27"/>
    <m/>
    <n v="2"/>
    <n v="18"/>
  </r>
  <r>
    <s v="NF-HO-03"/>
    <x v="3"/>
    <x v="13"/>
    <s v="Data Export"/>
    <s v="When selecting an outsourced or cloud-based solution, the system must be able to generate full extracts of the data on a regularly shared with the country in an automated manner"/>
    <x v="1"/>
    <n v="3"/>
    <n v="5"/>
    <n v="15"/>
    <m/>
    <n v="3"/>
    <n v="9"/>
    <m/>
    <n v="3"/>
    <n v="9"/>
    <m/>
    <n v="2"/>
    <n v="6"/>
  </r>
  <r>
    <s v="NF-C-01"/>
    <x v="3"/>
    <x v="14"/>
    <s v="Bandwidth Needs"/>
    <s v="System documentation shall describe the approximate bandwidth needed to perform basic functions of the system.  "/>
    <x v="0"/>
    <n v="9"/>
    <n v="5"/>
    <n v="45"/>
    <m/>
    <n v="5"/>
    <n v="45"/>
    <m/>
    <n v="5"/>
    <n v="45"/>
    <m/>
    <n v="1"/>
    <n v="9"/>
  </r>
  <r>
    <s v="NF-C-02"/>
    <x v="3"/>
    <x v="14"/>
    <s v="Latency Sensitivity"/>
    <s v="System documentation shall describe how sensitive is the application to conditions of high latency where connectivity may be limited and slow."/>
    <x v="0"/>
    <n v="9"/>
    <n v="5"/>
    <n v="45"/>
    <m/>
    <n v="4"/>
    <n v="36"/>
    <m/>
    <n v="5"/>
    <n v="45"/>
    <m/>
    <n v="1"/>
    <n v="9"/>
  </r>
  <r>
    <s v="NF-C-03"/>
    <x v="3"/>
    <x v="14"/>
    <s v="Cache / Offline Needs"/>
    <s v="System documentation shall be able to describe how the system can cache content and/or work in offline mode when connectivity is not available.  Describe how the application then handles synchronization of data once connectivity is restored."/>
    <x v="0"/>
    <n v="9"/>
    <n v="5"/>
    <n v="45"/>
    <m/>
    <n v="0"/>
    <n v="0"/>
    <m/>
    <n v="4"/>
    <n v="36"/>
    <m/>
    <n v="3"/>
    <n v="27"/>
  </r>
  <r>
    <s v="NF-C-04"/>
    <x v="3"/>
    <x v="14"/>
    <s v="Mobile Application"/>
    <s v="System has the capability to use mobile devices to view and execute basic workflow actions."/>
    <x v="1"/>
    <n v="3"/>
    <n v="5"/>
    <n v="15"/>
    <m/>
    <m/>
    <n v="0"/>
    <m/>
    <n v="0"/>
    <n v="0"/>
    <m/>
    <m/>
    <n v="0"/>
  </r>
  <r>
    <s v="NF-C-05"/>
    <x v="3"/>
    <x v="14"/>
    <s v="Mobile Application"/>
    <s v="Mobile application systems are GPRS compatible for GSM data exchange"/>
    <x v="1"/>
    <n v="3"/>
    <m/>
    <n v="0"/>
    <m/>
    <m/>
    <n v="0"/>
    <m/>
    <m/>
    <n v="0"/>
    <m/>
    <m/>
    <n v="0"/>
  </r>
  <r>
    <s v="NF-C-06"/>
    <x v="3"/>
    <x v="14"/>
    <s v="Mobile Application"/>
    <s v="Mobile application supports scanning of barcode and data matrix"/>
    <x v="1"/>
    <n v="3"/>
    <m/>
    <n v="0"/>
    <m/>
    <m/>
    <n v="0"/>
    <m/>
    <m/>
    <n v="0"/>
    <m/>
    <m/>
    <n v="0"/>
  </r>
  <r>
    <s v="NF-UE-01"/>
    <x v="3"/>
    <x v="15"/>
    <s v="Scalability"/>
    <s v="Describe how the system can achieve the target full implementation scalability while maintaining effective user responsiveness.  The target for full implementation must be described in terms of the number of products, trade items, users, suppliers and sites and total transactions over a five-year period."/>
    <x v="0"/>
    <n v="9"/>
    <n v="5"/>
    <n v="45"/>
    <m/>
    <n v="4"/>
    <n v="36"/>
    <m/>
    <n v="4"/>
    <n v="36"/>
    <m/>
    <n v="2"/>
    <n v="18"/>
  </r>
  <r>
    <s v="NF-UE-02"/>
    <x v="3"/>
    <x v="15"/>
    <s v="Language"/>
    <s v="System administrator can maintain the system in multiple languages by being able to change labels and descriptions and help text."/>
    <x v="1"/>
    <n v="3"/>
    <n v="5"/>
    <n v="15"/>
    <m/>
    <n v="4"/>
    <n v="12"/>
    <m/>
    <n v="4"/>
    <n v="12"/>
    <m/>
    <n v="2"/>
    <n v="6"/>
  </r>
  <r>
    <s v="NF-UE-03"/>
    <x v="3"/>
    <x v="15"/>
    <s v="Screen Configuration"/>
    <s v="System administrators can adjust screen configuration defaults and the changing of labels."/>
    <x v="1"/>
    <n v="3"/>
    <n v="5"/>
    <n v="15"/>
    <m/>
    <n v="4"/>
    <n v="12"/>
    <m/>
    <n v="4"/>
    <n v="12"/>
    <m/>
    <n v="3"/>
    <n v="9"/>
  </r>
  <r>
    <s v="NF-UE-04"/>
    <x v="3"/>
    <x v="15"/>
    <s v="Documentation"/>
    <s v="System/vendor will create, present and provide updates to system documentation and how this is available to the end user."/>
    <x v="0"/>
    <n v="9"/>
    <n v="5"/>
    <n v="45"/>
    <m/>
    <m/>
    <n v="0"/>
    <m/>
    <n v="3"/>
    <n v="27"/>
    <m/>
    <m/>
    <n v="0"/>
  </r>
  <r>
    <s v="NF-UE-05"/>
    <x v="3"/>
    <x v="15"/>
    <s v="Documentation"/>
    <s v="System/vendor will create, present and provide updates to system administration documentation and how this is available to the technical and support users."/>
    <x v="0"/>
    <n v="9"/>
    <n v="5"/>
    <n v="45"/>
    <m/>
    <n v="5"/>
    <n v="45"/>
    <m/>
    <n v="4"/>
    <n v="36"/>
    <m/>
    <n v="1"/>
    <n v="9"/>
  </r>
  <r>
    <s v="NF-SEC-01"/>
    <x v="3"/>
    <x v="16"/>
    <s v="Authentication"/>
    <s v="System administrator shall have the ability to configure the password complexity, password lockout threshold and password resets in compliance with the country’s information technology password policy."/>
    <x v="0"/>
    <n v="9"/>
    <n v="5"/>
    <n v="45"/>
    <m/>
    <n v="4"/>
    <n v="36"/>
    <m/>
    <n v="4"/>
    <n v="36"/>
    <m/>
    <n v="2"/>
    <n v="18"/>
  </r>
  <r>
    <s v="NF-SEC-02"/>
    <x v="3"/>
    <x v="16"/>
    <s v="Authorization"/>
    <s v="System administrator shall have the ability to provision users and assignment of security roles that will follow the ‘least privileged’ approach needed"/>
    <x v="0"/>
    <n v="9"/>
    <m/>
    <n v="0"/>
    <m/>
    <m/>
    <n v="0"/>
    <m/>
    <m/>
    <n v="0"/>
    <m/>
    <m/>
    <n v="0"/>
  </r>
  <r>
    <s v="NF-SEC-03"/>
    <x v="3"/>
    <x v="16"/>
    <s v="Auditing"/>
    <s v="System shall have a secure audit log of all changes to security settings and privileges.  Transactional data shall have the ability to have key fields flagged for auditing as set by the system administrator.  "/>
    <x v="0"/>
    <n v="9"/>
    <m/>
    <n v="0"/>
    <m/>
    <m/>
    <n v="0"/>
    <m/>
    <m/>
    <n v="0"/>
    <m/>
    <m/>
    <n v="0"/>
  </r>
  <r>
    <s v="NF-SEC-04"/>
    <x v="3"/>
    <x v="16"/>
    <s v="Enccryption"/>
    <s v="Encryption in motion: system shall have the ability to encrypt all data in transit using industry standard encryption protocols such as SSL."/>
    <x v="0"/>
    <n v="9"/>
    <n v="5"/>
    <n v="45"/>
    <m/>
    <n v="4"/>
    <n v="36"/>
    <m/>
    <n v="4"/>
    <n v="36"/>
    <m/>
    <n v="2"/>
    <n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4" applyNumberFormats="0" applyBorderFormats="0" applyFontFormats="0" applyPatternFormats="0" applyAlignmentFormats="0" applyWidthHeightFormats="1" dataCaption="Values" updatedVersion="8" minRefreshableVersion="3" itemPrintTitles="1" createdVersion="6" indent="0" compact="0" compactData="0" multipleFieldFilters="0" chartFormat="1" rowHeaderCaption="  " colHeaderCaption="   ">
  <location ref="B3:G26" firstHeaderRow="1" firstDataRow="2" firstDataCol="2"/>
  <pivotFields count="18">
    <pivotField dataField="1" compact="0" outline="0" showAll="0"/>
    <pivotField axis="axisRow" compact="0" outline="0" showAll="0">
      <items count="7">
        <item x="0"/>
        <item m="1" x="5"/>
        <item x="2"/>
        <item x="1"/>
        <item m="1" x="4"/>
        <item x="3"/>
        <item t="default"/>
      </items>
    </pivotField>
    <pivotField axis="axisRow" compact="0" outline="0" showAll="0">
      <items count="27">
        <item m="1" x="20"/>
        <item m="1" x="21"/>
        <item m="1" x="23"/>
        <item x="4"/>
        <item x="0"/>
        <item x="5"/>
        <item x="1"/>
        <item m="1" x="22"/>
        <item m="1" x="24"/>
        <item m="1" x="25"/>
        <item m="1" x="17"/>
        <item m="1" x="18"/>
        <item x="2"/>
        <item m="1" x="19"/>
        <item x="7"/>
        <item x="8"/>
        <item x="9"/>
        <item x="10"/>
        <item x="11"/>
        <item x="12"/>
        <item x="13"/>
        <item x="14"/>
        <item x="15"/>
        <item x="3"/>
        <item x="6"/>
        <item x="16"/>
        <item t="default"/>
      </items>
    </pivotField>
    <pivotField compact="0" outline="0" showAll="0"/>
    <pivotField compact="0" outline="0" showAll="0"/>
    <pivotField axis="axisCol" compact="0" outline="0" showAll="0">
      <items count="9">
        <item m="1" x="7"/>
        <item m="1" x="5"/>
        <item m="1" x="6"/>
        <item m="1" x="3"/>
        <item m="1" x="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
    <field x="2"/>
  </rowFields>
  <rowItems count="22">
    <i>
      <x/>
      <x v="4"/>
    </i>
    <i r="1">
      <x v="6"/>
    </i>
    <i t="default">
      <x/>
    </i>
    <i>
      <x v="2"/>
      <x v="24"/>
    </i>
    <i t="default">
      <x v="2"/>
    </i>
    <i>
      <x v="3"/>
      <x v="3"/>
    </i>
    <i r="1">
      <x v="5"/>
    </i>
    <i r="1">
      <x v="12"/>
    </i>
    <i r="1">
      <x v="14"/>
    </i>
    <i r="1">
      <x v="15"/>
    </i>
    <i r="1">
      <x v="16"/>
    </i>
    <i r="1">
      <x v="17"/>
    </i>
    <i r="1">
      <x v="18"/>
    </i>
    <i r="1">
      <x v="19"/>
    </i>
    <i r="1">
      <x v="23"/>
    </i>
    <i t="default">
      <x v="3"/>
    </i>
    <i>
      <x v="5"/>
      <x v="20"/>
    </i>
    <i r="1">
      <x v="21"/>
    </i>
    <i r="1">
      <x v="22"/>
    </i>
    <i r="1">
      <x v="25"/>
    </i>
    <i t="default">
      <x v="5"/>
    </i>
    <i t="grand">
      <x/>
    </i>
  </rowItems>
  <colFields count="1">
    <field x="5"/>
  </colFields>
  <colItems count="4">
    <i>
      <x v="5"/>
    </i>
    <i>
      <x v="6"/>
    </i>
    <i>
      <x v="7"/>
    </i>
    <i t="grand">
      <x/>
    </i>
  </colItems>
  <dataFields count="1">
    <dataField name=" " fld="0" subtotal="count" baseField="0" baseItem="0"/>
  </dataFields>
  <formats count="50">
    <format dxfId="413">
      <pivotArea dataOnly="0" labelOnly="1" fieldPosition="0">
        <references count="1">
          <reference field="5" count="0"/>
        </references>
      </pivotArea>
    </format>
    <format dxfId="412">
      <pivotArea dataOnly="0" labelOnly="1" grandCol="1" outline="0" fieldPosition="0"/>
    </format>
    <format dxfId="411">
      <pivotArea dataOnly="0" labelOnly="1" fieldPosition="0">
        <references count="1">
          <reference field="5" count="0"/>
        </references>
      </pivotArea>
    </format>
    <format dxfId="410">
      <pivotArea dataOnly="0" labelOnly="1" grandCol="1" outline="0" fieldPosition="0"/>
    </format>
    <format dxfId="409">
      <pivotArea dataOnly="0" labelOnly="1" outline="0" fieldPosition="0">
        <references count="1">
          <reference field="1" count="1">
            <x v="0"/>
          </reference>
        </references>
      </pivotArea>
    </format>
    <format dxfId="408">
      <pivotArea dataOnly="0" labelOnly="1" outline="0" fieldPosition="0">
        <references count="1">
          <reference field="1" count="1">
            <x v="1"/>
          </reference>
        </references>
      </pivotArea>
    </format>
    <format dxfId="407">
      <pivotArea dataOnly="0" labelOnly="1" outline="0" fieldPosition="0">
        <references count="1">
          <reference field="1" count="1">
            <x v="3"/>
          </reference>
        </references>
      </pivotArea>
    </format>
    <format dxfId="406">
      <pivotArea dataOnly="0" labelOnly="1" outline="0" fieldPosition="0">
        <references count="1">
          <reference field="1" count="1">
            <x v="0"/>
          </reference>
        </references>
      </pivotArea>
    </format>
    <format dxfId="405">
      <pivotArea dataOnly="0" labelOnly="1" outline="0" fieldPosition="0">
        <references count="1">
          <reference field="1" count="1">
            <x v="4"/>
          </reference>
        </references>
      </pivotArea>
    </format>
    <format dxfId="404">
      <pivotArea outline="0" fieldPosition="0">
        <references count="1">
          <reference field="1" count="1" selected="0" defaultSubtotal="1">
            <x v="0"/>
          </reference>
        </references>
      </pivotArea>
    </format>
    <format dxfId="403">
      <pivotArea dataOnly="0" labelOnly="1" outline="0" fieldPosition="0">
        <references count="1">
          <reference field="1" count="1" defaultSubtotal="1">
            <x v="0"/>
          </reference>
        </references>
      </pivotArea>
    </format>
    <format dxfId="402">
      <pivotArea outline="0" fieldPosition="0">
        <references count="1">
          <reference field="1" count="1" selected="0" defaultSubtotal="1">
            <x v="1"/>
          </reference>
        </references>
      </pivotArea>
    </format>
    <format dxfId="401">
      <pivotArea dataOnly="0" labelOnly="1" outline="0" fieldPosition="0">
        <references count="1">
          <reference field="1" count="1" defaultSubtotal="1">
            <x v="1"/>
          </reference>
        </references>
      </pivotArea>
    </format>
    <format dxfId="400">
      <pivotArea outline="0" fieldPosition="0">
        <references count="1">
          <reference field="1" count="1" selected="0" defaultSubtotal="1">
            <x v="3"/>
          </reference>
        </references>
      </pivotArea>
    </format>
    <format dxfId="399">
      <pivotArea dataOnly="0" labelOnly="1" outline="0" fieldPosition="0">
        <references count="1">
          <reference field="1" count="1" defaultSubtotal="1">
            <x v="3"/>
          </reference>
        </references>
      </pivotArea>
    </format>
    <format dxfId="398">
      <pivotArea outline="0" fieldPosition="0">
        <references count="1">
          <reference field="1" count="1" selected="0" defaultSubtotal="1">
            <x v="4"/>
          </reference>
        </references>
      </pivotArea>
    </format>
    <format dxfId="397">
      <pivotArea dataOnly="0" labelOnly="1" outline="0" fieldPosition="0">
        <references count="1">
          <reference field="1" count="1" defaultSubtotal="1">
            <x v="4"/>
          </reference>
        </references>
      </pivotArea>
    </format>
    <format dxfId="396">
      <pivotArea dataOnly="0" labelOnly="1" outline="0" fieldPosition="0">
        <references count="2">
          <reference field="1" count="1" selected="0">
            <x v="0"/>
          </reference>
          <reference field="2" count="2">
            <x v="4"/>
            <x v="6"/>
          </reference>
        </references>
      </pivotArea>
    </format>
    <format dxfId="395">
      <pivotArea outline="0" fieldPosition="0">
        <references count="2">
          <reference field="1" count="1" selected="0">
            <x v="0"/>
          </reference>
          <reference field="2" count="2" selected="0">
            <x v="4"/>
            <x v="6"/>
          </reference>
        </references>
      </pivotArea>
    </format>
    <format dxfId="394">
      <pivotArea dataOnly="0" labelOnly="1" outline="0" fieldPosition="0">
        <references count="2">
          <reference field="1" count="1" selected="0">
            <x v="0"/>
          </reference>
          <reference field="2" count="2">
            <x v="4"/>
            <x v="6"/>
          </reference>
        </references>
      </pivotArea>
    </format>
    <format dxfId="393">
      <pivotArea outline="0" fieldPosition="0">
        <references count="2">
          <reference field="1" count="1" selected="0">
            <x v="1"/>
          </reference>
          <reference field="2" count="3" selected="0">
            <x v="2"/>
            <x v="3"/>
            <x v="5"/>
          </reference>
        </references>
      </pivotArea>
    </format>
    <format dxfId="392">
      <pivotArea dataOnly="0" labelOnly="1" outline="0" fieldPosition="0">
        <references count="2">
          <reference field="1" count="1" selected="0">
            <x v="1"/>
          </reference>
          <reference field="2" count="3">
            <x v="2"/>
            <x v="3"/>
            <x v="5"/>
          </reference>
        </references>
      </pivotArea>
    </format>
    <format dxfId="391">
      <pivotArea outline="0" fieldPosition="0">
        <references count="2">
          <reference field="1" count="1" selected="0">
            <x v="3"/>
          </reference>
          <reference field="2" count="3" selected="0">
            <x v="1"/>
            <x v="10"/>
            <x v="11"/>
          </reference>
        </references>
      </pivotArea>
    </format>
    <format dxfId="390">
      <pivotArea dataOnly="0" labelOnly="1" outline="0" fieldPosition="0">
        <references count="2">
          <reference field="1" count="1" selected="0">
            <x v="3"/>
          </reference>
          <reference field="2" count="3">
            <x v="1"/>
            <x v="10"/>
            <x v="11"/>
          </reference>
        </references>
      </pivotArea>
    </format>
    <format dxfId="389">
      <pivotArea outline="0" fieldPosition="0">
        <references count="2">
          <reference field="1" count="1" selected="0">
            <x v="4"/>
          </reference>
          <reference field="2" count="4" selected="0">
            <x v="0"/>
            <x v="7"/>
            <x v="8"/>
            <x v="9"/>
          </reference>
        </references>
      </pivotArea>
    </format>
    <format dxfId="388">
      <pivotArea dataOnly="0" labelOnly="1" outline="0" fieldPosition="0">
        <references count="2">
          <reference field="1" count="1" selected="0">
            <x v="4"/>
          </reference>
          <reference field="2" count="4">
            <x v="0"/>
            <x v="7"/>
            <x v="8"/>
            <x v="9"/>
          </reference>
        </references>
      </pivotArea>
    </format>
    <format dxfId="387">
      <pivotArea field="5" type="button" dataOnly="0" labelOnly="1" outline="0" axis="axisCol" fieldPosition="0"/>
    </format>
    <format dxfId="386">
      <pivotArea dataOnly="0" labelOnly="1" outline="0" offset="IV256" fieldPosition="0">
        <references count="1">
          <reference field="1" count="1">
            <x v="0"/>
          </reference>
        </references>
      </pivotArea>
    </format>
    <format dxfId="385">
      <pivotArea dataOnly="0" labelOnly="1" outline="0" offset="A256" fieldPosition="0">
        <references count="1">
          <reference field="1" count="1" defaultSubtotal="1">
            <x v="0"/>
          </reference>
        </references>
      </pivotArea>
    </format>
    <format dxfId="384">
      <pivotArea dataOnly="0" labelOnly="1" outline="0" fieldPosition="0">
        <references count="1">
          <reference field="1" count="1">
            <x v="1"/>
          </reference>
        </references>
      </pivotArea>
    </format>
    <format dxfId="383">
      <pivotArea dataOnly="0" labelOnly="1" outline="0" fieldPosition="0">
        <references count="1">
          <reference field="1" count="1">
            <x v="3"/>
          </reference>
        </references>
      </pivotArea>
    </format>
    <format dxfId="382">
      <pivotArea dataOnly="0" labelOnly="1" outline="0" fieldPosition="0">
        <references count="1">
          <reference field="1" count="1">
            <x v="4"/>
          </reference>
        </references>
      </pivotArea>
    </format>
    <format dxfId="381">
      <pivotArea outline="0" fieldPosition="0">
        <references count="1">
          <reference field="1" count="1" selected="0" defaultSubtotal="1">
            <x v="2"/>
          </reference>
        </references>
      </pivotArea>
    </format>
    <format dxfId="380">
      <pivotArea dataOnly="0" labelOnly="1" outline="0" fieldPosition="0">
        <references count="1">
          <reference field="1" count="1" defaultSubtotal="1">
            <x v="2"/>
          </reference>
        </references>
      </pivotArea>
    </format>
    <format dxfId="379">
      <pivotArea outline="0" fieldPosition="0">
        <references count="1">
          <reference field="1" count="1" selected="0" defaultSubtotal="1">
            <x v="5"/>
          </reference>
        </references>
      </pivotArea>
    </format>
    <format dxfId="378">
      <pivotArea dataOnly="0" labelOnly="1" outline="0" fieldPosition="0">
        <references count="1">
          <reference field="1" count="1" defaultSubtotal="1">
            <x v="5"/>
          </reference>
        </references>
      </pivotArea>
    </format>
    <format dxfId="377">
      <pivotArea outline="0" fieldPosition="0">
        <references count="2">
          <reference field="1" count="1" selected="0">
            <x v="3"/>
          </reference>
          <reference field="2" count="7" selected="0">
            <x v="13"/>
            <x v="14"/>
            <x v="15"/>
            <x v="16"/>
            <x v="17"/>
            <x v="18"/>
            <x v="19"/>
          </reference>
        </references>
      </pivotArea>
    </format>
    <format dxfId="376">
      <pivotArea dataOnly="0" labelOnly="1" outline="0" fieldPosition="0">
        <references count="2">
          <reference field="1" count="1" selected="0">
            <x v="3"/>
          </reference>
          <reference field="2" count="7">
            <x v="13"/>
            <x v="14"/>
            <x v="15"/>
            <x v="16"/>
            <x v="17"/>
            <x v="18"/>
            <x v="19"/>
          </reference>
        </references>
      </pivotArea>
    </format>
    <format dxfId="375">
      <pivotArea dataOnly="0" labelOnly="1" outline="0" fieldPosition="0">
        <references count="1">
          <reference field="1" count="1">
            <x v="2"/>
          </reference>
        </references>
      </pivotArea>
    </format>
    <format dxfId="374">
      <pivotArea outline="0" fieldPosition="0">
        <references count="2">
          <reference field="1" count="1" selected="0">
            <x v="2"/>
          </reference>
          <reference field="2" count="3" selected="0">
            <x v="3"/>
            <x v="5"/>
            <x v="12"/>
          </reference>
        </references>
      </pivotArea>
    </format>
    <format dxfId="373">
      <pivotArea dataOnly="0" labelOnly="1" outline="0" fieldPosition="0">
        <references count="2">
          <reference field="1" count="1" selected="0">
            <x v="2"/>
          </reference>
          <reference field="2" count="3">
            <x v="3"/>
            <x v="5"/>
            <x v="12"/>
          </reference>
        </references>
      </pivotArea>
    </format>
    <format dxfId="372">
      <pivotArea outline="0" fieldPosition="0">
        <references count="2">
          <reference field="1" count="1" selected="0">
            <x v="5"/>
          </reference>
          <reference field="2" count="3" selected="0">
            <x v="20"/>
            <x v="21"/>
            <x v="22"/>
          </reference>
        </references>
      </pivotArea>
    </format>
    <format dxfId="371">
      <pivotArea dataOnly="0" labelOnly="1" outline="0" fieldPosition="0">
        <references count="2">
          <reference field="1" count="1" selected="0">
            <x v="5"/>
          </reference>
          <reference field="2" count="3">
            <x v="20"/>
            <x v="21"/>
            <x v="22"/>
          </reference>
        </references>
      </pivotArea>
    </format>
    <format dxfId="370">
      <pivotArea dataOnly="0" labelOnly="1" outline="0" fieldPosition="0">
        <references count="1">
          <reference field="1" count="1">
            <x v="5"/>
          </reference>
        </references>
      </pivotArea>
    </format>
    <format dxfId="224">
      <pivotArea outline="0" fieldPosition="0">
        <references count="2">
          <reference field="1" count="1" selected="0">
            <x v="3"/>
          </reference>
          <reference field="2" count="10" selected="0">
            <x v="3"/>
            <x v="5"/>
            <x v="12"/>
            <x v="14"/>
            <x v="15"/>
            <x v="16"/>
            <x v="17"/>
            <x v="18"/>
            <x v="19"/>
            <x v="23"/>
          </reference>
        </references>
      </pivotArea>
    </format>
    <format dxfId="223">
      <pivotArea dataOnly="0" labelOnly="1" outline="0" fieldPosition="0">
        <references count="2">
          <reference field="1" count="1" selected="0">
            <x v="3"/>
          </reference>
          <reference field="2" count="10">
            <x v="3"/>
            <x v="5"/>
            <x v="12"/>
            <x v="14"/>
            <x v="15"/>
            <x v="16"/>
            <x v="17"/>
            <x v="18"/>
            <x v="19"/>
            <x v="23"/>
          </reference>
        </references>
      </pivotArea>
    </format>
    <format dxfId="222">
      <pivotArea outline="0" fieldPosition="0">
        <references count="2">
          <reference field="1" count="1" selected="0">
            <x v="5"/>
          </reference>
          <reference field="2" count="1" selected="0">
            <x v="25"/>
          </reference>
        </references>
      </pivotArea>
    </format>
    <format dxfId="221">
      <pivotArea dataOnly="0" labelOnly="1" outline="0" fieldPosition="0">
        <references count="2">
          <reference field="1" count="1" selected="0">
            <x v="5"/>
          </reference>
          <reference field="2" count="1">
            <x v="25"/>
          </reference>
        </references>
      </pivotArea>
    </format>
    <format dxfId="220">
      <pivotArea outline="0" fieldPosition="0">
        <references count="2">
          <reference field="1" count="1" selected="0">
            <x v="2"/>
          </reference>
          <reference field="2" count="1" selected="0">
            <x v="24"/>
          </reference>
        </references>
      </pivotArea>
    </format>
    <format dxfId="219">
      <pivotArea dataOnly="0" labelOnly="1" outline="0" fieldPosition="0">
        <references count="2">
          <reference field="1" count="1" selected="0">
            <x v="2"/>
          </reference>
          <reference field="2" count="1">
            <x v="24"/>
          </reference>
        </references>
      </pivotArea>
    </format>
  </formats>
  <chartFormats count="8">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4"/>
          </reference>
        </references>
      </pivotArea>
    </chartFormat>
    <chartFormat chart="0" format="3" series="1">
      <pivotArea type="data" outline="0" fieldPosition="0">
        <references count="2">
          <reference field="4294967294" count="1" selected="0">
            <x v="0"/>
          </reference>
          <reference field="5" count="1" selected="0">
            <x v="2"/>
          </reference>
        </references>
      </pivotArea>
    </chartFormat>
    <chartFormat chart="0" format="12" series="1">
      <pivotArea type="data" outline="0" fieldPosition="0">
        <references count="2">
          <reference field="4294967294" count="1" selected="0">
            <x v="0"/>
          </reference>
          <reference field="5" count="1" selected="0">
            <x v="3"/>
          </reference>
        </references>
      </pivotArea>
    </chartFormat>
    <chartFormat chart="0" format="13" series="1">
      <pivotArea type="data" outline="0" fieldPosition="0">
        <references count="2">
          <reference field="4294967294" count="1" selected="0">
            <x v="0"/>
          </reference>
          <reference field="5" count="1" selected="0">
            <x v="5"/>
          </reference>
        </references>
      </pivotArea>
    </chartFormat>
    <chartFormat chart="0" format="14" series="1">
      <pivotArea type="data" outline="0" fieldPosition="0">
        <references count="2">
          <reference field="4294967294" count="1" selected="0">
            <x v="0"/>
          </reference>
          <reference field="5" count="1" selected="0">
            <x v="6"/>
          </reference>
        </references>
      </pivotArea>
    </chartFormat>
    <chartFormat chart="0" format="15" series="1">
      <pivotArea type="data" outline="0" fieldPosition="0">
        <references count="2">
          <reference field="4294967294" count="1" selected="0">
            <x v="0"/>
          </reference>
          <reference field="5" count="1" selected="0">
            <x v="7"/>
          </reference>
        </references>
      </pivotArea>
    </chartFormat>
  </chart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5" cacheId="20" applyNumberFormats="0" applyBorderFormats="0" applyFontFormats="0" applyPatternFormats="0" applyAlignmentFormats="0" applyWidthHeightFormats="1" dataCaption="Values" updatedVersion="8" minRefreshableVersion="3" subtotalHiddenItems="1" itemPrintTitles="1" createdVersion="6" indent="0" compact="0" compactData="0" multipleFieldFilters="0" chartFormat="1">
  <location ref="B3:H25" firstHeaderRow="0" firstDataRow="1" firstDataCol="2"/>
  <pivotFields count="7">
    <pivotField axis="axisRow" compact="0" allDrilled="1" outline="0" subtotalTop="0" showAll="0" defaultAttributeDrillState="1">
      <items count="5">
        <item x="3"/>
        <item x="0"/>
        <item x="1"/>
        <item x="2"/>
        <item t="default"/>
      </items>
    </pivotField>
    <pivotField axis="axisRow" compact="0" allDrilled="1" outline="0" subtotalTop="0" showAll="0" dataSourceSort="1" defaultSubtotal="0" defaultAttributeDrillState="1">
      <items count="17">
        <item x="0"/>
        <item x="1"/>
        <item x="2"/>
        <item x="3"/>
        <item x="4"/>
        <item x="5"/>
        <item x="6"/>
        <item x="7"/>
        <item x="8"/>
        <item x="9"/>
        <item x="10"/>
        <item x="11"/>
        <item x="12"/>
        <item x="13"/>
        <item x="14"/>
        <item x="15"/>
        <item x="16"/>
      </items>
    </pivotField>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s>
  <rowFields count="2">
    <field x="0"/>
    <field x="1"/>
  </rowFields>
  <rowItems count="22">
    <i>
      <x/>
      <x v="15"/>
    </i>
    <i r="1">
      <x v="16"/>
    </i>
    <i t="default">
      <x/>
    </i>
    <i>
      <x v="1"/>
      <x/>
    </i>
    <i t="default">
      <x v="1"/>
    </i>
    <i>
      <x v="2"/>
      <x v="1"/>
    </i>
    <i r="1">
      <x v="2"/>
    </i>
    <i r="1">
      <x v="3"/>
    </i>
    <i r="1">
      <x v="4"/>
    </i>
    <i r="1">
      <x v="5"/>
    </i>
    <i r="1">
      <x v="6"/>
    </i>
    <i r="1">
      <x v="7"/>
    </i>
    <i r="1">
      <x v="8"/>
    </i>
    <i r="1">
      <x v="9"/>
    </i>
    <i r="1">
      <x v="10"/>
    </i>
    <i t="default">
      <x v="2"/>
    </i>
    <i>
      <x v="3"/>
      <x v="11"/>
    </i>
    <i r="1">
      <x v="12"/>
    </i>
    <i r="1">
      <x v="13"/>
    </i>
    <i r="1">
      <x v="14"/>
    </i>
    <i t="default">
      <x v="3"/>
    </i>
    <i t="grand">
      <x/>
    </i>
  </rowItems>
  <colFields count="1">
    <field x="-2"/>
  </colFields>
  <colItems count="5">
    <i>
      <x/>
    </i>
    <i i="1">
      <x v="1"/>
    </i>
    <i i="2">
      <x v="2"/>
    </i>
    <i i="3">
      <x v="3"/>
    </i>
    <i i="4">
      <x v="4"/>
    </i>
  </colItems>
  <dataFields count="5">
    <dataField name="# Req" fld="2" subtotal="count" baseField="0" baseItem="0"/>
    <dataField name="Total Possible" fld="3" baseField="0" baseItem="0" numFmtId="1"/>
    <dataField name="Vendor 1" fld="4" baseField="0" baseItem="0"/>
    <dataField name="Vendor 2" fld="5" baseField="0" baseItem="0"/>
    <dataField name="Vendor 3" fld="6" baseField="1" baseItem="5"/>
  </dataFields>
  <formats count="87">
    <format dxfId="348">
      <pivotArea outline="0" fieldPosition="0">
        <references count="1">
          <reference field="0" count="1" selected="0" defaultSubtotal="1">
            <x v="0"/>
          </reference>
        </references>
      </pivotArea>
    </format>
    <format dxfId="347">
      <pivotArea dataOnly="0" labelOnly="1" outline="0" fieldPosition="0">
        <references count="1">
          <reference field="0" count="1" defaultSubtotal="1">
            <x v="0"/>
          </reference>
        </references>
      </pivotArea>
    </format>
    <format dxfId="346">
      <pivotArea outline="0" fieldPosition="0">
        <references count="1">
          <reference field="0" count="1" selected="0" defaultSubtotal="1">
            <x v="1048832"/>
          </reference>
        </references>
      </pivotArea>
    </format>
    <format dxfId="345">
      <pivotArea dataOnly="0" labelOnly="1" outline="0" fieldPosition="0">
        <references count="1">
          <reference field="0" count="1" defaultSubtotal="1">
            <x v="1048832"/>
          </reference>
        </references>
      </pivotArea>
    </format>
    <format dxfId="344">
      <pivotArea outline="0" fieldPosition="0">
        <references count="1">
          <reference field="0" count="1" selected="0" defaultSubtotal="1">
            <x v="2"/>
          </reference>
        </references>
      </pivotArea>
    </format>
    <format dxfId="343">
      <pivotArea dataOnly="0" labelOnly="1" outline="0" fieldPosition="0">
        <references count="1">
          <reference field="0" count="1" defaultSubtotal="1">
            <x v="2"/>
          </reference>
        </references>
      </pivotArea>
    </format>
    <format dxfId="342">
      <pivotArea outline="0" fieldPosition="0">
        <references count="1">
          <reference field="0" count="1" selected="0" defaultSubtotal="1">
            <x v="1048832"/>
          </reference>
        </references>
      </pivotArea>
    </format>
    <format dxfId="341">
      <pivotArea dataOnly="0" labelOnly="1" outline="0" fieldPosition="0">
        <references count="1">
          <reference field="0" count="1" defaultSubtotal="1">
            <x v="1048832"/>
          </reference>
        </references>
      </pivotArea>
    </format>
    <format dxfId="340">
      <pivotArea dataOnly="0" labelOnly="1" outline="0" fieldPosition="0">
        <references count="1">
          <reference field="4294967294" count="2">
            <x v="0"/>
            <x v="1"/>
          </reference>
        </references>
      </pivotArea>
    </format>
    <format dxfId="339">
      <pivotArea dataOnly="0" labelOnly="1" outline="0" fieldPosition="0">
        <references count="1">
          <reference field="0" count="1">
            <x v="0"/>
          </reference>
        </references>
      </pivotArea>
    </format>
    <format dxfId="338">
      <pivotArea dataOnly="0" labelOnly="1" outline="0" fieldPosition="0">
        <references count="2">
          <reference field="0" count="1" selected="0">
            <x v="0"/>
          </reference>
          <reference field="1" count="2">
            <x v="15"/>
            <x v="16"/>
          </reference>
        </references>
      </pivotArea>
    </format>
    <format dxfId="337">
      <pivotArea dataOnly="0" labelOnly="1" outline="0" fieldPosition="0">
        <references count="1">
          <reference field="0" count="1">
            <x v="1048832"/>
          </reference>
        </references>
      </pivotArea>
    </format>
    <format dxfId="336">
      <pivotArea dataOnly="0" labelOnly="1" outline="0" fieldPosition="0">
        <references count="2">
          <reference field="0" count="1" selected="0">
            <x v="1048832"/>
          </reference>
          <reference field="1" count="2">
            <x v="2"/>
            <x v="5"/>
          </reference>
        </references>
      </pivotArea>
    </format>
    <format dxfId="335">
      <pivotArea dataOnly="0" labelOnly="1" outline="0" fieldPosition="0">
        <references count="1">
          <reference field="0" count="1">
            <x v="2"/>
          </reference>
        </references>
      </pivotArea>
    </format>
    <format dxfId="334">
      <pivotArea dataOnly="0" labelOnly="1" outline="0" fieldPosition="0">
        <references count="1">
          <reference field="0" count="1">
            <x v="1048832"/>
          </reference>
        </references>
      </pivotArea>
    </format>
    <format dxfId="333">
      <pivotArea outline="0" fieldPosition="0">
        <references count="2">
          <reference field="4294967294" count="1" selected="0">
            <x v="1"/>
          </reference>
          <reference field="0" count="3" selected="0" defaultSubtotal="1">
            <x v="0"/>
            <x v="2"/>
            <x v="1048832"/>
          </reference>
        </references>
      </pivotArea>
    </format>
    <format dxfId="332">
      <pivotArea dataOnly="0" labelOnly="1" outline="0" fieldPosition="0">
        <references count="1">
          <reference field="4294967294" count="1">
            <x v="1"/>
          </reference>
        </references>
      </pivotArea>
    </format>
    <format dxfId="331">
      <pivotArea dataOnly="0" labelOnly="1" outline="0" fieldPosition="0">
        <references count="1">
          <reference field="4294967294" count="1">
            <x v="1"/>
          </reference>
        </references>
      </pivotArea>
    </format>
    <format dxfId="330">
      <pivotArea field="0" grandRow="1" outline="0" axis="axisRow" fieldPosition="0">
        <references count="1">
          <reference field="4294967294" count="1" selected="0">
            <x v="1"/>
          </reference>
        </references>
      </pivotArea>
    </format>
    <format dxfId="329">
      <pivotArea outline="0" fieldPosition="0">
        <references count="2">
          <reference field="4294967294" count="1" selected="0">
            <x v="1"/>
          </reference>
          <reference field="0" count="2" selected="0" defaultSubtotal="1">
            <x v="0"/>
            <x v="1048832"/>
          </reference>
        </references>
      </pivotArea>
    </format>
    <format dxfId="328">
      <pivotArea outline="0" fieldPosition="0">
        <references count="2">
          <reference field="4294967294" count="1" selected="0">
            <x v="0"/>
          </reference>
          <reference field="0" count="3" selected="0" defaultSubtotal="1">
            <x v="0"/>
            <x v="2"/>
            <x v="1048832"/>
          </reference>
        </references>
      </pivotArea>
    </format>
    <format dxfId="327">
      <pivotArea outline="0" fieldPosition="0">
        <references count="3">
          <reference field="4294967294" count="1" selected="0">
            <x v="0"/>
          </reference>
          <reference field="0" count="1" selected="0">
            <x v="0"/>
          </reference>
          <reference field="1" count="2" selected="0">
            <x v="15"/>
            <x v="16"/>
          </reference>
        </references>
      </pivotArea>
    </format>
    <format dxfId="326">
      <pivotArea outline="0" fieldPosition="0">
        <references count="3">
          <reference field="4294967294" count="1" selected="0">
            <x v="0"/>
          </reference>
          <reference field="0" count="1" selected="0">
            <x v="1048832"/>
          </reference>
          <reference field="1" count="2" selected="0">
            <x v="2"/>
            <x v="5"/>
          </reference>
        </references>
      </pivotArea>
    </format>
    <format dxfId="325">
      <pivotArea outline="0" fieldPosition="0">
        <references count="2">
          <reference field="4294967294" count="1" selected="0">
            <x v="0"/>
          </reference>
          <reference field="0" count="3" selected="0" defaultSubtotal="1">
            <x v="0"/>
            <x v="2"/>
            <x v="1048832"/>
          </reference>
        </references>
      </pivotArea>
    </format>
    <format dxfId="324">
      <pivotArea dataOnly="0" labelOnly="1" outline="0" fieldPosition="0">
        <references count="1">
          <reference field="0" count="1" defaultSubtotal="1">
            <x v="0"/>
          </reference>
        </references>
      </pivotArea>
    </format>
    <format dxfId="323">
      <pivotArea dataOnly="0" labelOnly="1" outline="0" fieldPosition="0">
        <references count="1">
          <reference field="0" count="1" defaultSubtotal="1">
            <x v="1048832"/>
          </reference>
        </references>
      </pivotArea>
    </format>
    <format dxfId="322">
      <pivotArea dataOnly="0" labelOnly="1" outline="0" fieldPosition="0">
        <references count="1">
          <reference field="0" count="1" defaultSubtotal="1">
            <x v="2"/>
          </reference>
        </references>
      </pivotArea>
    </format>
    <format dxfId="321">
      <pivotArea dataOnly="0" labelOnly="1" outline="0" fieldPosition="0">
        <references count="2">
          <reference field="0" count="1" selected="0">
            <x v="0"/>
          </reference>
          <reference field="1" count="2">
            <x v="15"/>
            <x v="16"/>
          </reference>
        </references>
      </pivotArea>
    </format>
    <format dxfId="320">
      <pivotArea dataOnly="0" labelOnly="1" outline="0" fieldPosition="0">
        <references count="2">
          <reference field="0" count="1" selected="0">
            <x v="1048832"/>
          </reference>
          <reference field="1" count="2">
            <x v="2"/>
            <x v="5"/>
          </reference>
        </references>
      </pivotArea>
    </format>
    <format dxfId="319">
      <pivotArea dataOnly="0" labelOnly="1" outline="0" fieldPosition="0">
        <references count="1">
          <reference field="4294967294" count="1">
            <x v="0"/>
          </reference>
        </references>
      </pivotArea>
    </format>
    <format dxfId="318">
      <pivotArea field="1" type="button" dataOnly="0" labelOnly="1" outline="0" axis="axisRow" fieldPosition="1"/>
    </format>
    <format dxfId="317">
      <pivotArea outline="0" fieldPosition="0">
        <references count="2">
          <reference field="4294967294" count="1" selected="0">
            <x v="1"/>
          </reference>
          <reference field="0" count="1" selected="0" defaultSubtotal="1">
            <x v="0"/>
          </reference>
        </references>
      </pivotArea>
    </format>
    <format dxfId="316">
      <pivotArea outline="0" fieldPosition="0">
        <references count="3">
          <reference field="4294967294" count="1" selected="0">
            <x v="1"/>
          </reference>
          <reference field="0" count="1" selected="0">
            <x v="1048832"/>
          </reference>
          <reference field="1" count="2" selected="0">
            <x v="2"/>
            <x v="5"/>
          </reference>
        </references>
      </pivotArea>
    </format>
    <format dxfId="315">
      <pivotArea outline="0" fieldPosition="0">
        <references count="2">
          <reference field="4294967294" count="1" selected="0">
            <x v="0"/>
          </reference>
          <reference field="0" count="3" selected="0" defaultSubtotal="1">
            <x v="0"/>
            <x v="2"/>
            <x v="1048832"/>
          </reference>
        </references>
      </pivotArea>
    </format>
    <format dxfId="314">
      <pivotArea outline="0" fieldPosition="0">
        <references count="2">
          <reference field="4294967294" count="1" selected="0">
            <x v="0"/>
          </reference>
          <reference field="0" count="3" selected="0" defaultSubtotal="1">
            <x v="0"/>
            <x v="2"/>
            <x v="1048832"/>
          </reference>
        </references>
      </pivotArea>
    </format>
    <format dxfId="313">
      <pivotArea field="0" type="button" dataOnly="0" labelOnly="1" outline="0" axis="axisRow" fieldPosition="0"/>
    </format>
    <format dxfId="312">
      <pivotArea field="1" type="button" dataOnly="0" labelOnly="1" outline="0" axis="axisRow" fieldPosition="1"/>
    </format>
    <format dxfId="311">
      <pivotArea dataOnly="0" labelOnly="1" outline="0" fieldPosition="0">
        <references count="1">
          <reference field="4294967294" count="2">
            <x v="0"/>
            <x v="1"/>
          </reference>
        </references>
      </pivotArea>
    </format>
    <format dxfId="310">
      <pivotArea grandRow="1" outline="0" collapsedLevelsAreSubtotals="1" fieldPosition="0"/>
    </format>
    <format dxfId="309">
      <pivotArea dataOnly="0" labelOnly="1" grandRow="1" outline="0" fieldPosition="0"/>
    </format>
    <format dxfId="308">
      <pivotArea field="0" type="button" dataOnly="0" labelOnly="1" outline="0" axis="axisRow" fieldPosition="0"/>
    </format>
    <format dxfId="307">
      <pivotArea field="1" type="button" dataOnly="0" labelOnly="1" outline="0" axis="axisRow" fieldPosition="1"/>
    </format>
    <format dxfId="306">
      <pivotArea dataOnly="0" labelOnly="1" outline="0" fieldPosition="0">
        <references count="1">
          <reference field="4294967294" count="2">
            <x v="0"/>
            <x v="1"/>
          </reference>
        </references>
      </pivotArea>
    </format>
    <format dxfId="305">
      <pivotArea grandRow="1" outline="0" collapsedLevelsAreSubtotals="1" fieldPosition="0"/>
    </format>
    <format dxfId="304">
      <pivotArea dataOnly="0" labelOnly="1" grandRow="1" outline="0" fieldPosition="0"/>
    </format>
    <format dxfId="303">
      <pivotArea dataOnly="0" labelOnly="1" outline="0" fieldPosition="0">
        <references count="1">
          <reference field="4294967294" count="1">
            <x v="0"/>
          </reference>
        </references>
      </pivotArea>
    </format>
    <format dxfId="302">
      <pivotArea outline="0" fieldPosition="0">
        <references count="2">
          <reference field="4294967294" count="1" selected="0">
            <x v="0"/>
          </reference>
          <reference field="0" count="2" selected="0" defaultSubtotal="1">
            <x v="0"/>
            <x v="1048832"/>
          </reference>
        </references>
      </pivotArea>
    </format>
    <format dxfId="301">
      <pivotArea outline="0" fieldPosition="0">
        <references count="2">
          <reference field="4294967294" count="1" selected="0">
            <x v="0"/>
          </reference>
          <reference field="0" count="1" selected="0" defaultSubtotal="1">
            <x v="0"/>
          </reference>
        </references>
      </pivotArea>
    </format>
    <format dxfId="300">
      <pivotArea outline="0" fieldPosition="0">
        <references count="3">
          <reference field="4294967294" count="1" selected="0">
            <x v="0"/>
          </reference>
          <reference field="0" count="1" selected="0">
            <x v="1048832"/>
          </reference>
          <reference field="1" count="2" selected="0">
            <x v="2"/>
            <x v="5"/>
          </reference>
        </references>
      </pivotArea>
    </format>
    <format dxfId="299">
      <pivotArea outline="0" fieldPosition="0">
        <references count="1">
          <reference field="4294967294" count="1" selected="0">
            <x v="1"/>
          </reference>
        </references>
      </pivotArea>
    </format>
    <format dxfId="298">
      <pivotArea outline="0" fieldPosition="0">
        <references count="1">
          <reference field="4294967294" count="1" selected="0">
            <x v="1"/>
          </reference>
        </references>
      </pivotArea>
    </format>
    <format dxfId="297">
      <pivotArea outline="0" fieldPosition="0">
        <references count="2">
          <reference field="4294967294" count="1" selected="0">
            <x v="0"/>
          </reference>
          <reference field="0" count="3" selected="0" defaultSubtotal="1">
            <x v="0"/>
            <x v="2"/>
            <x v="1048832"/>
          </reference>
        </references>
      </pivotArea>
    </format>
    <format dxfId="296">
      <pivotArea dataOnly="0" labelOnly="1" outline="0" fieldPosition="0">
        <references count="1">
          <reference field="4294967294" count="1">
            <x v="0"/>
          </reference>
        </references>
      </pivotArea>
    </format>
    <format dxfId="295">
      <pivotArea outline="0" fieldPosition="0">
        <references count="2">
          <reference field="4294967294" count="1" selected="0">
            <x v="0"/>
          </reference>
          <reference field="0" count="3" selected="0" defaultSubtotal="1">
            <x v="0"/>
            <x v="2"/>
            <x v="1048832"/>
          </reference>
        </references>
      </pivotArea>
    </format>
    <format dxfId="294">
      <pivotArea dataOnly="0" labelOnly="1" outline="0" fieldPosition="0">
        <references count="1">
          <reference field="4294967294" count="1">
            <x v="0"/>
          </reference>
        </references>
      </pivotArea>
    </format>
    <format dxfId="293">
      <pivotArea outline="0" fieldPosition="0">
        <references count="2">
          <reference field="4294967294" count="1" selected="0">
            <x v="0"/>
          </reference>
          <reference field="0" count="3" selected="0" defaultSubtotal="1">
            <x v="0"/>
            <x v="2"/>
            <x v="1048832"/>
          </reference>
        </references>
      </pivotArea>
    </format>
    <format dxfId="292">
      <pivotArea dataOnly="0" labelOnly="1" outline="0" fieldPosition="0">
        <references count="1">
          <reference field="4294967294" count="1">
            <x v="0"/>
          </reference>
        </references>
      </pivotArea>
    </format>
    <format dxfId="291">
      <pivotArea outline="0" fieldPosition="0">
        <references count="2">
          <reference field="4294967294" count="1" selected="0">
            <x v="0"/>
          </reference>
          <reference field="0" count="3" selected="0" defaultSubtotal="1">
            <x v="0"/>
            <x v="2"/>
            <x v="1048832"/>
          </reference>
        </references>
      </pivotArea>
    </format>
    <format dxfId="290">
      <pivotArea dataOnly="0" labelOnly="1" outline="0" fieldPosition="0">
        <references count="1">
          <reference field="4294967294" count="1">
            <x v="0"/>
          </reference>
        </references>
      </pivotArea>
    </format>
    <format dxfId="289">
      <pivotArea outline="0" fieldPosition="0">
        <references count="3">
          <reference field="4294967294" count="1" selected="0">
            <x v="0"/>
          </reference>
          <reference field="0" count="1" selected="0">
            <x v="0"/>
          </reference>
          <reference field="1" count="2" selected="0">
            <x v="15"/>
            <x v="16"/>
          </reference>
        </references>
      </pivotArea>
    </format>
    <format dxfId="288">
      <pivotArea grandRow="1" outline="0" collapsedLevelsAreSubtotals="1" fieldPosition="0"/>
    </format>
    <format dxfId="287">
      <pivotArea dataOnly="0" labelOnly="1" grandRow="1" outline="0" fieldPosition="0"/>
    </format>
    <format dxfId="286">
      <pivotArea outline="0" fieldPosition="0">
        <references count="2">
          <reference field="4294967294" count="1" selected="0">
            <x v="0"/>
          </reference>
          <reference field="0" count="3" selected="0" defaultSubtotal="1">
            <x v="1"/>
            <x v="2"/>
            <x v="3"/>
          </reference>
        </references>
      </pivotArea>
    </format>
    <format dxfId="285">
      <pivotArea field="0" grandRow="1" outline="0" axis="axisRow" fieldPosition="0">
        <references count="1">
          <reference field="4294967294" count="1" selected="0">
            <x v="0"/>
          </reference>
        </references>
      </pivotArea>
    </format>
    <format dxfId="284">
      <pivotArea outline="0" fieldPosition="0">
        <references count="3">
          <reference field="4294967294" count="1" selected="0">
            <x v="1"/>
          </reference>
          <reference field="0" count="1" selected="0">
            <x v="0"/>
          </reference>
          <reference field="1" count="2" selected="0">
            <x v="15"/>
            <x v="16"/>
          </reference>
        </references>
      </pivotArea>
    </format>
    <format dxfId="283">
      <pivotArea outline="0" fieldPosition="0">
        <references count="3">
          <reference field="4294967294" count="1" selected="0">
            <x v="1"/>
          </reference>
          <reference field="0" count="1" selected="0">
            <x v="0"/>
          </reference>
          <reference field="1" count="2" selected="0">
            <x v="15"/>
            <x v="16"/>
          </reference>
        </references>
      </pivotArea>
    </format>
    <format dxfId="282">
      <pivotArea outline="0" fieldPosition="0">
        <references count="2">
          <reference field="0" count="1" selected="0">
            <x v="2"/>
          </reference>
          <reference field="1" count="6" selected="0">
            <x v="4"/>
            <x v="6"/>
            <x v="7"/>
            <x v="8"/>
            <x v="9"/>
            <x v="10"/>
          </reference>
        </references>
      </pivotArea>
    </format>
    <format dxfId="281">
      <pivotArea dataOnly="0" labelOnly="1" outline="0" fieldPosition="0">
        <references count="2">
          <reference field="0" count="1" selected="0">
            <x v="2"/>
          </reference>
          <reference field="1" count="6">
            <x v="4"/>
            <x v="6"/>
            <x v="7"/>
            <x v="8"/>
            <x v="9"/>
            <x v="10"/>
          </reference>
        </references>
      </pivotArea>
    </format>
    <format dxfId="280">
      <pivotArea outline="0" fieldPosition="0">
        <references count="1">
          <reference field="0" count="1" selected="0" defaultSubtotal="1">
            <x v="1"/>
          </reference>
        </references>
      </pivotArea>
    </format>
    <format dxfId="279">
      <pivotArea dataOnly="0" labelOnly="1" outline="0" fieldPosition="0">
        <references count="1">
          <reference field="0" count="1" defaultSubtotal="1">
            <x v="1"/>
          </reference>
        </references>
      </pivotArea>
    </format>
    <format dxfId="278">
      <pivotArea outline="0" fieldPosition="0">
        <references count="1">
          <reference field="0" count="1" selected="0" defaultSubtotal="1">
            <x v="3"/>
          </reference>
        </references>
      </pivotArea>
    </format>
    <format dxfId="277">
      <pivotArea dataOnly="0" labelOnly="1" outline="0" fieldPosition="0">
        <references count="1">
          <reference field="0" count="1" defaultSubtotal="1">
            <x v="3"/>
          </reference>
        </references>
      </pivotArea>
    </format>
    <format dxfId="276">
      <pivotArea dataOnly="0" labelOnly="1" outline="0" fieldPosition="0">
        <references count="1">
          <reference field="0" count="1">
            <x v="1"/>
          </reference>
        </references>
      </pivotArea>
    </format>
    <format dxfId="275">
      <pivotArea outline="0" fieldPosition="0">
        <references count="2">
          <reference field="0" count="1" selected="0">
            <x v="1"/>
          </reference>
          <reference field="1" count="3" selected="0">
            <x v="2"/>
            <x v="3"/>
            <x v="5"/>
          </reference>
        </references>
      </pivotArea>
    </format>
    <format dxfId="274">
      <pivotArea dataOnly="0" labelOnly="1" outline="0" fieldPosition="0">
        <references count="2">
          <reference field="0" count="1" selected="0">
            <x v="1"/>
          </reference>
          <reference field="1" count="3">
            <x v="2"/>
            <x v="3"/>
            <x v="5"/>
          </reference>
        </references>
      </pivotArea>
    </format>
    <format dxfId="273">
      <pivotArea dataOnly="0" labelOnly="1" outline="0" fieldPosition="0">
        <references count="1">
          <reference field="0" count="1">
            <x v="3"/>
          </reference>
        </references>
      </pivotArea>
    </format>
    <format dxfId="272">
      <pivotArea outline="0" fieldPosition="0">
        <references count="2">
          <reference field="0" count="1" selected="0">
            <x v="3"/>
          </reference>
          <reference field="1" count="3" selected="0">
            <x v="11"/>
            <x v="12"/>
            <x v="14"/>
          </reference>
        </references>
      </pivotArea>
    </format>
    <format dxfId="271">
      <pivotArea dataOnly="0" labelOnly="1" outline="0" fieldPosition="0">
        <references count="2">
          <reference field="0" count="1" selected="0">
            <x v="3"/>
          </reference>
          <reference field="1" count="3">
            <x v="11"/>
            <x v="12"/>
            <x v="14"/>
          </reference>
        </references>
      </pivotArea>
    </format>
    <format dxfId="270">
      <pivotArea outline="0" fieldPosition="0">
        <references count="3">
          <reference field="4294967294" count="3" selected="0">
            <x v="2"/>
            <x v="3"/>
            <x v="4"/>
          </reference>
          <reference field="0" count="1" selected="0">
            <x v="0"/>
          </reference>
          <reference field="1" count="2" selected="0">
            <x v="15"/>
            <x v="16"/>
          </reference>
        </references>
      </pivotArea>
    </format>
    <format dxfId="269">
      <pivotArea dataOnly="0" labelOnly="1" outline="0" fieldPosition="0">
        <references count="1">
          <reference field="4294967294" count="3">
            <x v="2"/>
            <x v="3"/>
            <x v="4"/>
          </reference>
        </references>
      </pivotArea>
    </format>
    <format dxfId="88">
      <pivotArea outline="0" fieldPosition="0">
        <references count="2">
          <reference field="0" count="1" selected="0">
            <x v="2"/>
          </reference>
          <reference field="1" count="5" selected="0">
            <x v="1"/>
            <x v="2"/>
            <x v="3"/>
            <x v="4"/>
            <x v="5"/>
          </reference>
        </references>
      </pivotArea>
    </format>
    <format dxfId="87">
      <pivotArea dataOnly="0" labelOnly="1" outline="0" fieldPosition="0">
        <references count="2">
          <reference field="0" count="1" selected="0">
            <x v="2"/>
          </reference>
          <reference field="1" count="5">
            <x v="1"/>
            <x v="2"/>
            <x v="3"/>
            <x v="4"/>
            <x v="5"/>
          </reference>
        </references>
      </pivotArea>
    </format>
    <format dxfId="4">
      <pivotArea outline="0" fieldPosition="0">
        <references count="2">
          <reference field="0" count="1" selected="0">
            <x v="1"/>
          </reference>
          <reference field="1" count="1" selected="0">
            <x v="0"/>
          </reference>
        </references>
      </pivotArea>
    </format>
    <format dxfId="3">
      <pivotArea dataOnly="0" labelOnly="1" outline="0" fieldPosition="0">
        <references count="1">
          <reference field="0" count="1">
            <x v="1"/>
          </reference>
        </references>
      </pivotArea>
    </format>
    <format dxfId="2">
      <pivotArea dataOnly="0" labelOnly="1" outline="0" fieldPosition="0">
        <references count="2">
          <reference field="0" count="1" selected="0">
            <x v="1"/>
          </reference>
          <reference field="1" count="1">
            <x v="0"/>
          </reference>
        </references>
      </pivotArea>
    </format>
    <format dxfId="1">
      <pivotArea outline="0" fieldPosition="0">
        <references count="2">
          <reference field="0" count="1" selected="0">
            <x v="3"/>
          </reference>
          <reference field="1" count="1" selected="0">
            <x v="13"/>
          </reference>
        </references>
      </pivotArea>
    </format>
    <format dxfId="0">
      <pivotArea dataOnly="0" labelOnly="1" outline="0" fieldPosition="0">
        <references count="2">
          <reference field="0" count="1" selected="0">
            <x v="3"/>
          </reference>
          <reference field="1" count="1">
            <x v="13"/>
          </reference>
        </references>
      </pivotArea>
    </format>
  </format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10" series="1">
      <pivotArea type="data" outline="0" fieldPosition="0">
        <references count="1">
          <reference field="4294967294" count="1" selected="0">
            <x v="2"/>
          </reference>
        </references>
      </pivotArea>
    </chartFormat>
    <chartFormat chart="0" format="11" series="1">
      <pivotArea type="data" outline="0" fieldPosition="0">
        <references count="1">
          <reference field="4294967294" count="1" selected="0">
            <x v="3"/>
          </reference>
        </references>
      </pivotArea>
    </chartFormat>
    <chartFormat chart="0" format="12" series="1">
      <pivotArea type="data" outline="0" fieldPosition="0">
        <references count="1">
          <reference field="4294967294" count="1" selected="0">
            <x v="4"/>
          </reference>
        </references>
      </pivotArea>
    </chartFormat>
  </chartFormats>
  <pivotHierarchies count="2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 Req"/>
    <pivotHierarchy dragToData="1" caption="Total Possible"/>
    <pivotHierarchy dragToRow="0" dragToCol="0" dragToPage="0" dragToData="1" caption="Vendor 1"/>
    <pivotHierarchy dragToData="1" caption="Vendor 2"/>
    <pivotHierarchy dragToData="1"/>
    <pivotHierarchy dragToData="1" caption="Vendor 3"/>
  </pivotHierarchies>
  <pivotTableStyleInfo name="PivotStyleLight15" showRowHeaders="1" showColHeaders="1" showRowStripes="0" showColStripes="0" showLastColumn="1"/>
  <rowHierarchiesUsage count="2">
    <rowHierarchyUsage hierarchyUsage="1"/>
    <rowHierarchyUsage hierarchyUsage="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GFPVAN Scoring Guide.xlsx!Reqs">
        <x15:activeTabTopLevelEntity name="[Reqs]"/>
      </x15:pivotTableUISettings>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qs" displayName="Reqs" ref="A1:R282" totalsRowShown="0" headerRowDxfId="369" dataDxfId="368" tableBorderDxfId="367" headerRowCellStyle="Input">
  <autoFilter ref="A1:R282" xr:uid="{00000000-0009-0000-0100-000001000000}"/>
  <tableColumns count="18">
    <tableColumn id="2" xr3:uid="{00000000-0010-0000-0000-000002000000}" name="ID" dataDxfId="366"/>
    <tableColumn id="3" xr3:uid="{00000000-0010-0000-0000-000003000000}" name="Category" dataDxfId="365"/>
    <tableColumn id="4" xr3:uid="{00000000-0010-0000-0000-000004000000}" name="Section" dataDxfId="364"/>
    <tableColumn id="5" xr3:uid="{00000000-0010-0000-0000-000005000000}" name="Ttitle" dataDxfId="363"/>
    <tableColumn id="6" xr3:uid="{00000000-0010-0000-0000-000006000000}" name="Scope Description" dataDxfId="362"/>
    <tableColumn id="7" xr3:uid="{00000000-0010-0000-0000-000007000000}" name="Priority" dataDxfId="361"/>
    <tableColumn id="8" xr3:uid="{00000000-0010-0000-0000-000008000000}" name="Weighting Factor _x000a_(1,3,9)" dataDxfId="360">
      <calculatedColumnFormula>IF(Requirements!$F2="Essential",9,IF(Requirements!$F2="Advanced",3,1))</calculatedColumnFormula>
    </tableColumn>
    <tableColumn id="10" xr3:uid="{00000000-0010-0000-0000-00000A000000}" name="Exemplar Score" dataDxfId="359"/>
    <tableColumn id="13" xr3:uid="{00000000-0010-0000-0000-00000D000000}" name="Exemplar Adj. Score" dataDxfId="358">
      <calculatedColumnFormula>Requirements!$G$2:$G$282*(Requirements!$H$2:$H$282)</calculatedColumnFormula>
    </tableColumn>
    <tableColumn id="14" xr3:uid="{00000000-0010-0000-0000-00000E000000}" name="Vendor 1 Notes" dataDxfId="357"/>
    <tableColumn id="15" xr3:uid="{00000000-0010-0000-0000-00000F000000}" name="Vendor1 Score" dataDxfId="356"/>
    <tableColumn id="19" xr3:uid="{00000000-0010-0000-0000-000013000000}" name="Vendor 1 Adj. Score" dataDxfId="355">
      <calculatedColumnFormula>Requirements!$G$2:$G$282*(IF(Requirements!$K$2:$K$282&gt;0,Requirements!$K$2:$K$282,0))</calculatedColumnFormula>
    </tableColumn>
    <tableColumn id="20" xr3:uid="{00000000-0010-0000-0000-000014000000}" name="Vendor 2 Notes" dataDxfId="354"/>
    <tableColumn id="21" xr3:uid="{00000000-0010-0000-0000-000015000000}" name="Vendor2 Score" dataDxfId="353"/>
    <tableColumn id="25" xr3:uid="{00000000-0010-0000-0000-000019000000}" name="Vendor2 Adj. Score" dataDxfId="352">
      <calculatedColumnFormula>_xlfn.SINGLE(Requirements!$G$2:$G$282)*(IF(_xlfn.SINGLE(Requirements!$N$2:$N$282)&gt;0,_xlfn.SINGLE(Requirements!$N$2:$N$282),0))</calculatedColumnFormula>
    </tableColumn>
    <tableColumn id="26" xr3:uid="{00000000-0010-0000-0000-00001A000000}" name="Vendor 3 Notes" dataDxfId="351"/>
    <tableColumn id="27" xr3:uid="{00000000-0010-0000-0000-00001B000000}" name="Vendor3 Score" dataDxfId="350"/>
    <tableColumn id="31" xr3:uid="{00000000-0010-0000-0000-00001F000000}" name="Vendor3 Adj. Score" dataDxfId="349">
      <calculatedColumnFormula>_xlfn.SINGLE(Requirements!$G$2:$G$282)*(IF(_xlfn.SINGLE(Requirements!$Q$2:$Q$282)&gt;0,_xlfn.SINGLE(Requirements!$Q$2:$Q$282),0))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6"/>
  <sheetViews>
    <sheetView showGridLines="0" topLeftCell="A7" workbookViewId="0">
      <selection activeCell="B6" sqref="B6:C6"/>
    </sheetView>
  </sheetViews>
  <sheetFormatPr defaultColWidth="8.83984375" defaultRowHeight="14.4" x14ac:dyDescent="0.55000000000000004"/>
  <cols>
    <col min="1" max="1" width="3.41796875" customWidth="1"/>
    <col min="2" max="2" width="32.68359375" customWidth="1"/>
    <col min="3" max="3" width="86" customWidth="1"/>
    <col min="4" max="4" width="3.41796875" customWidth="1"/>
    <col min="5" max="5" width="16.26171875" customWidth="1"/>
  </cols>
  <sheetData>
    <row r="1" spans="2:3" ht="10.5" customHeight="1" x14ac:dyDescent="0.55000000000000004"/>
    <row r="2" spans="2:3" x14ac:dyDescent="0.55000000000000004">
      <c r="B2" s="20" t="s">
        <v>0</v>
      </c>
      <c r="C2" s="20" t="s">
        <v>1</v>
      </c>
    </row>
    <row r="3" spans="2:3" ht="36" customHeight="1" x14ac:dyDescent="0.55000000000000004">
      <c r="B3" s="167" t="s">
        <v>2</v>
      </c>
      <c r="C3" s="167"/>
    </row>
    <row r="4" spans="2:3" ht="126" customHeight="1" x14ac:dyDescent="0.55000000000000004">
      <c r="B4" s="167" t="s">
        <v>532</v>
      </c>
      <c r="C4" s="168"/>
    </row>
    <row r="5" spans="2:3" ht="51" customHeight="1" x14ac:dyDescent="0.55000000000000004">
      <c r="B5" s="167" t="s">
        <v>3</v>
      </c>
      <c r="C5" s="167"/>
    </row>
    <row r="6" spans="2:3" ht="179.1" customHeight="1" x14ac:dyDescent="0.55000000000000004">
      <c r="B6" s="169" t="s">
        <v>4</v>
      </c>
      <c r="C6" s="170"/>
    </row>
    <row r="7" spans="2:3" ht="334" customHeight="1" x14ac:dyDescent="0.55000000000000004">
      <c r="B7" s="171" t="s">
        <v>5</v>
      </c>
      <c r="C7" s="172"/>
    </row>
    <row r="8" spans="2:3" x14ac:dyDescent="0.55000000000000004">
      <c r="B8" s="21" t="s">
        <v>6</v>
      </c>
      <c r="C8" s="21" t="s">
        <v>7</v>
      </c>
    </row>
    <row r="9" spans="2:3" x14ac:dyDescent="0.55000000000000004">
      <c r="B9" s="22" t="s">
        <v>8</v>
      </c>
      <c r="C9" s="22" t="s">
        <v>9</v>
      </c>
    </row>
    <row r="10" spans="2:3" x14ac:dyDescent="0.55000000000000004">
      <c r="B10" s="22" t="s">
        <v>10</v>
      </c>
      <c r="C10" s="22" t="s">
        <v>11</v>
      </c>
    </row>
    <row r="11" spans="2:3" x14ac:dyDescent="0.55000000000000004">
      <c r="B11" s="28" t="s">
        <v>12</v>
      </c>
      <c r="C11" s="28" t="s">
        <v>13</v>
      </c>
    </row>
    <row r="12" spans="2:3" x14ac:dyDescent="0.55000000000000004">
      <c r="B12" s="28" t="s">
        <v>14</v>
      </c>
      <c r="C12" s="28" t="s">
        <v>15</v>
      </c>
    </row>
    <row r="13" spans="2:3" x14ac:dyDescent="0.55000000000000004">
      <c r="B13" s="22" t="s">
        <v>16</v>
      </c>
      <c r="C13" s="22" t="s">
        <v>17</v>
      </c>
    </row>
    <row r="14" spans="2:3" x14ac:dyDescent="0.55000000000000004">
      <c r="B14" s="22"/>
      <c r="C14" s="22"/>
    </row>
    <row r="16" spans="2:3" x14ac:dyDescent="0.55000000000000004">
      <c r="B16" s="23"/>
    </row>
    <row r="17" spans="2:2" x14ac:dyDescent="0.55000000000000004">
      <c r="B17" s="23"/>
    </row>
    <row r="18" spans="2:2" x14ac:dyDescent="0.55000000000000004">
      <c r="B18" s="23"/>
    </row>
    <row r="19" spans="2:2" x14ac:dyDescent="0.55000000000000004">
      <c r="B19" s="23"/>
    </row>
    <row r="20" spans="2:2" x14ac:dyDescent="0.55000000000000004">
      <c r="B20" s="23"/>
    </row>
    <row r="21" spans="2:2" x14ac:dyDescent="0.55000000000000004">
      <c r="B21" s="23"/>
    </row>
    <row r="22" spans="2:2" x14ac:dyDescent="0.55000000000000004">
      <c r="B22" s="23"/>
    </row>
    <row r="23" spans="2:2" x14ac:dyDescent="0.55000000000000004">
      <c r="B23" s="23"/>
    </row>
    <row r="24" spans="2:2" x14ac:dyDescent="0.55000000000000004">
      <c r="B24" s="23"/>
    </row>
    <row r="25" spans="2:2" x14ac:dyDescent="0.55000000000000004">
      <c r="B25" s="23"/>
    </row>
    <row r="26" spans="2:2" x14ac:dyDescent="0.55000000000000004">
      <c r="B26" s="23"/>
    </row>
  </sheetData>
  <mergeCells count="5">
    <mergeCell ref="B3:C3"/>
    <mergeCell ref="B4:C4"/>
    <mergeCell ref="B5:C5"/>
    <mergeCell ref="B6:C6"/>
    <mergeCell ref="B7:C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T24"/>
  <sheetViews>
    <sheetView showGridLines="0" zoomScale="85" zoomScaleNormal="85" workbookViewId="0">
      <selection activeCell="T38" sqref="T38"/>
    </sheetView>
  </sheetViews>
  <sheetFormatPr defaultColWidth="8.83984375" defaultRowHeight="14.4" x14ac:dyDescent="0.55000000000000004"/>
  <sheetData>
    <row r="24" spans="20:20" x14ac:dyDescent="0.55000000000000004">
      <c r="T24" s="7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26"/>
  <sheetViews>
    <sheetView showGridLines="0" zoomScale="115" zoomScaleNormal="115" workbookViewId="0">
      <selection activeCell="E29" sqref="E29"/>
    </sheetView>
  </sheetViews>
  <sheetFormatPr defaultColWidth="8.83984375" defaultRowHeight="14.4" x14ac:dyDescent="0.55000000000000004"/>
  <cols>
    <col min="1" max="1" width="2.20703125" customWidth="1"/>
    <col min="2" max="2" width="16.41796875" customWidth="1"/>
    <col min="3" max="3" width="33.1015625" customWidth="1"/>
    <col min="4" max="4" width="10.83984375" customWidth="1"/>
    <col min="5" max="5" width="10.15625" customWidth="1"/>
    <col min="6" max="6" width="9.15625" customWidth="1"/>
    <col min="7" max="7" width="7.68359375" customWidth="1"/>
    <col min="8" max="8" width="8" customWidth="1"/>
  </cols>
  <sheetData>
    <row r="2" spans="2:13" ht="18.3" x14ac:dyDescent="0.7">
      <c r="B2" s="57" t="s">
        <v>18</v>
      </c>
    </row>
    <row r="3" spans="2:13" x14ac:dyDescent="0.55000000000000004">
      <c r="B3" s="3" t="s">
        <v>19</v>
      </c>
      <c r="D3" s="16" t="s">
        <v>20</v>
      </c>
    </row>
    <row r="4" spans="2:13" s="2" customFormat="1" ht="28.8" x14ac:dyDescent="0.55000000000000004">
      <c r="B4" s="3" t="s">
        <v>21</v>
      </c>
      <c r="C4" s="3" t="s">
        <v>22</v>
      </c>
      <c r="D4" s="4" t="s">
        <v>23</v>
      </c>
      <c r="E4" s="4" t="s">
        <v>24</v>
      </c>
      <c r="F4" s="4" t="s">
        <v>25</v>
      </c>
      <c r="G4" s="4" t="s">
        <v>26</v>
      </c>
      <c r="H4"/>
      <c r="I4"/>
      <c r="J4"/>
      <c r="K4"/>
      <c r="L4"/>
      <c r="M4"/>
    </row>
    <row r="5" spans="2:13" x14ac:dyDescent="0.55000000000000004">
      <c r="B5" s="10" t="s">
        <v>27</v>
      </c>
      <c r="C5" s="14" t="s">
        <v>28</v>
      </c>
      <c r="D5" s="238">
        <v>7</v>
      </c>
      <c r="E5" s="238"/>
      <c r="F5" s="238"/>
      <c r="G5" s="238">
        <v>7</v>
      </c>
    </row>
    <row r="6" spans="2:13" x14ac:dyDescent="0.55000000000000004">
      <c r="B6" s="239"/>
      <c r="C6" s="14" t="s">
        <v>29</v>
      </c>
      <c r="D6" s="238">
        <v>7</v>
      </c>
      <c r="E6" s="238">
        <v>1</v>
      </c>
      <c r="F6" s="238"/>
      <c r="G6" s="238">
        <v>8</v>
      </c>
    </row>
    <row r="7" spans="2:13" x14ac:dyDescent="0.55000000000000004">
      <c r="B7" s="240" t="s">
        <v>30</v>
      </c>
      <c r="C7" s="12"/>
      <c r="D7" s="237">
        <v>14</v>
      </c>
      <c r="E7" s="237">
        <v>1</v>
      </c>
      <c r="F7" s="237"/>
      <c r="G7" s="237">
        <v>15</v>
      </c>
    </row>
    <row r="8" spans="2:13" x14ac:dyDescent="0.55000000000000004">
      <c r="B8" s="72" t="s">
        <v>39</v>
      </c>
      <c r="C8" s="245" t="s">
        <v>681</v>
      </c>
      <c r="D8" s="246">
        <v>27</v>
      </c>
      <c r="E8" s="246">
        <v>35</v>
      </c>
      <c r="F8" s="246">
        <v>1</v>
      </c>
      <c r="G8" s="246">
        <v>63</v>
      </c>
    </row>
    <row r="9" spans="2:13" x14ac:dyDescent="0.55000000000000004">
      <c r="B9" s="12" t="s">
        <v>43</v>
      </c>
      <c r="C9" s="12"/>
      <c r="D9" s="237">
        <v>27</v>
      </c>
      <c r="E9" s="237">
        <v>35</v>
      </c>
      <c r="F9" s="237">
        <v>1</v>
      </c>
      <c r="G9" s="237">
        <v>63</v>
      </c>
    </row>
    <row r="10" spans="2:13" x14ac:dyDescent="0.55000000000000004">
      <c r="B10" s="17" t="s">
        <v>31</v>
      </c>
      <c r="C10" s="243" t="s">
        <v>40</v>
      </c>
      <c r="D10" s="244">
        <v>10</v>
      </c>
      <c r="E10" s="244">
        <v>8</v>
      </c>
      <c r="F10" s="244">
        <v>1</v>
      </c>
      <c r="G10" s="244">
        <v>19</v>
      </c>
    </row>
    <row r="11" spans="2:13" x14ac:dyDescent="0.55000000000000004">
      <c r="B11" s="18"/>
      <c r="C11" s="243" t="s">
        <v>41</v>
      </c>
      <c r="D11" s="244">
        <v>1</v>
      </c>
      <c r="E11" s="244">
        <v>5</v>
      </c>
      <c r="F11" s="244">
        <v>1</v>
      </c>
      <c r="G11" s="244">
        <v>7</v>
      </c>
    </row>
    <row r="12" spans="2:13" x14ac:dyDescent="0.55000000000000004">
      <c r="B12" s="18"/>
      <c r="C12" s="243" t="s">
        <v>42</v>
      </c>
      <c r="D12" s="244">
        <v>6</v>
      </c>
      <c r="E12" s="244"/>
      <c r="F12" s="244"/>
      <c r="G12" s="244">
        <v>6</v>
      </c>
    </row>
    <row r="13" spans="2:13" x14ac:dyDescent="0.55000000000000004">
      <c r="B13" s="18"/>
      <c r="C13" s="243" t="s">
        <v>32</v>
      </c>
      <c r="D13" s="244">
        <v>12</v>
      </c>
      <c r="E13" s="244">
        <v>14</v>
      </c>
      <c r="F13" s="244"/>
      <c r="G13" s="244">
        <v>26</v>
      </c>
    </row>
    <row r="14" spans="2:13" x14ac:dyDescent="0.55000000000000004">
      <c r="B14" s="18"/>
      <c r="C14" s="243" t="s">
        <v>33</v>
      </c>
      <c r="D14" s="244">
        <v>16</v>
      </c>
      <c r="E14" s="244">
        <v>14</v>
      </c>
      <c r="F14" s="244"/>
      <c r="G14" s="244">
        <v>30</v>
      </c>
    </row>
    <row r="15" spans="2:13" x14ac:dyDescent="0.55000000000000004">
      <c r="B15" s="18"/>
      <c r="C15" s="243" t="s">
        <v>34</v>
      </c>
      <c r="D15" s="244">
        <v>12</v>
      </c>
      <c r="E15" s="244">
        <v>6</v>
      </c>
      <c r="F15" s="244"/>
      <c r="G15" s="244">
        <v>18</v>
      </c>
    </row>
    <row r="16" spans="2:13" x14ac:dyDescent="0.55000000000000004">
      <c r="B16" s="18"/>
      <c r="C16" s="243" t="s">
        <v>35</v>
      </c>
      <c r="D16" s="244">
        <v>14</v>
      </c>
      <c r="E16" s="244">
        <v>15</v>
      </c>
      <c r="F16" s="244"/>
      <c r="G16" s="244">
        <v>29</v>
      </c>
    </row>
    <row r="17" spans="2:7" x14ac:dyDescent="0.55000000000000004">
      <c r="B17" s="18"/>
      <c r="C17" s="243" t="s">
        <v>36</v>
      </c>
      <c r="D17" s="244">
        <v>3</v>
      </c>
      <c r="E17" s="244">
        <v>12</v>
      </c>
      <c r="F17" s="244">
        <v>1</v>
      </c>
      <c r="G17" s="244">
        <v>16</v>
      </c>
    </row>
    <row r="18" spans="2:7" x14ac:dyDescent="0.55000000000000004">
      <c r="B18" s="18"/>
      <c r="C18" s="243" t="s">
        <v>37</v>
      </c>
      <c r="D18" s="244"/>
      <c r="E18" s="244">
        <v>10</v>
      </c>
      <c r="F18" s="244">
        <v>1</v>
      </c>
      <c r="G18" s="244">
        <v>11</v>
      </c>
    </row>
    <row r="19" spans="2:7" x14ac:dyDescent="0.55000000000000004">
      <c r="B19" s="19"/>
      <c r="C19" s="243" t="s">
        <v>645</v>
      </c>
      <c r="D19" s="244">
        <v>20</v>
      </c>
      <c r="E19" s="244">
        <v>2</v>
      </c>
      <c r="F19" s="244">
        <v>1</v>
      </c>
      <c r="G19" s="244">
        <v>23</v>
      </c>
    </row>
    <row r="20" spans="2:7" x14ac:dyDescent="0.55000000000000004">
      <c r="B20" s="12" t="s">
        <v>38</v>
      </c>
      <c r="C20" s="12"/>
      <c r="D20" s="237">
        <v>94</v>
      </c>
      <c r="E20" s="237">
        <v>86</v>
      </c>
      <c r="F20" s="237">
        <v>5</v>
      </c>
      <c r="G20" s="237">
        <v>185</v>
      </c>
    </row>
    <row r="21" spans="2:7" x14ac:dyDescent="0.55000000000000004">
      <c r="B21" s="11" t="s">
        <v>44</v>
      </c>
      <c r="C21" s="15" t="s">
        <v>45</v>
      </c>
      <c r="D21" s="242">
        <v>2</v>
      </c>
      <c r="E21" s="242">
        <v>1</v>
      </c>
      <c r="F21" s="242"/>
      <c r="G21" s="242">
        <v>3</v>
      </c>
    </row>
    <row r="22" spans="2:7" x14ac:dyDescent="0.55000000000000004">
      <c r="B22" s="11"/>
      <c r="C22" s="15" t="s">
        <v>46</v>
      </c>
      <c r="D22" s="242">
        <v>3</v>
      </c>
      <c r="E22" s="242">
        <v>3</v>
      </c>
      <c r="F22" s="242"/>
      <c r="G22" s="242">
        <v>6</v>
      </c>
    </row>
    <row r="23" spans="2:7" x14ac:dyDescent="0.55000000000000004">
      <c r="B23" s="11"/>
      <c r="C23" s="15" t="s">
        <v>47</v>
      </c>
      <c r="D23" s="242">
        <v>3</v>
      </c>
      <c r="E23" s="242">
        <v>2</v>
      </c>
      <c r="F23" s="242"/>
      <c r="G23" s="242">
        <v>5</v>
      </c>
    </row>
    <row r="24" spans="2:7" x14ac:dyDescent="0.55000000000000004">
      <c r="B24" s="11"/>
      <c r="C24" s="15" t="s">
        <v>708</v>
      </c>
      <c r="D24" s="242">
        <v>4</v>
      </c>
      <c r="E24" s="242"/>
      <c r="F24" s="242"/>
      <c r="G24" s="242">
        <v>4</v>
      </c>
    </row>
    <row r="25" spans="2:7" x14ac:dyDescent="0.55000000000000004">
      <c r="B25" s="12" t="s">
        <v>48</v>
      </c>
      <c r="C25" s="12"/>
      <c r="D25" s="237">
        <v>12</v>
      </c>
      <c r="E25" s="237">
        <v>6</v>
      </c>
      <c r="F25" s="237"/>
      <c r="G25" s="237">
        <v>18</v>
      </c>
    </row>
    <row r="26" spans="2:7" x14ac:dyDescent="0.55000000000000004">
      <c r="B26" t="s">
        <v>26</v>
      </c>
      <c r="D26" s="236">
        <v>147</v>
      </c>
      <c r="E26" s="236">
        <v>128</v>
      </c>
      <c r="F26" s="236">
        <v>6</v>
      </c>
      <c r="G26" s="236">
        <v>281</v>
      </c>
    </row>
  </sheetData>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82"/>
  <sheetViews>
    <sheetView showGridLines="0" zoomScaleNormal="100" workbookViewId="0">
      <pane xSplit="8" ySplit="1" topLeftCell="I64" activePane="bottomRight" state="frozen"/>
      <selection pane="topRight" activeCell="M1" sqref="M1"/>
      <selection pane="bottomLeft" activeCell="A2" sqref="A2"/>
      <selection pane="bottomRight" activeCell="E74" sqref="E74"/>
    </sheetView>
  </sheetViews>
  <sheetFormatPr defaultColWidth="8.68359375" defaultRowHeight="39" customHeight="1" x14ac:dyDescent="0.55000000000000004"/>
  <cols>
    <col min="1" max="1" width="6.68359375" style="64" customWidth="1"/>
    <col min="2" max="2" width="10.41796875" style="64" customWidth="1"/>
    <col min="3" max="3" width="12.5234375" style="64" customWidth="1"/>
    <col min="4" max="4" width="11.83984375" style="64" customWidth="1"/>
    <col min="5" max="5" width="59.20703125" style="64" customWidth="1"/>
    <col min="6" max="6" width="9.68359375" style="64" customWidth="1"/>
    <col min="7" max="7" width="10.68359375" customWidth="1"/>
    <col min="8" max="8" width="5.15625" customWidth="1"/>
    <col min="9" max="9" width="14.83984375" customWidth="1"/>
    <col min="10" max="10" width="34.83984375" customWidth="1"/>
    <col min="11" max="11" width="9.41796875" customWidth="1"/>
    <col min="12" max="12" width="17.15625" customWidth="1"/>
    <col min="13" max="13" width="40.83984375" customWidth="1"/>
    <col min="14" max="14" width="9.41796875" customWidth="1"/>
    <col min="15" max="15" width="15.83984375" customWidth="1"/>
    <col min="16" max="16" width="30.83984375" customWidth="1"/>
    <col min="17" max="17" width="9.41796875" customWidth="1"/>
    <col min="18" max="18" width="14.41796875" customWidth="1"/>
  </cols>
  <sheetData>
    <row r="1" spans="1:18" ht="39" customHeight="1" thickBot="1" x14ac:dyDescent="0.6">
      <c r="A1" s="62" t="s">
        <v>49</v>
      </c>
      <c r="B1" s="62" t="s">
        <v>21</v>
      </c>
      <c r="C1" s="63" t="s">
        <v>22</v>
      </c>
      <c r="D1" s="63" t="s">
        <v>50</v>
      </c>
      <c r="E1" s="63" t="s">
        <v>51</v>
      </c>
      <c r="F1" s="63" t="s">
        <v>20</v>
      </c>
      <c r="G1" s="59" t="s">
        <v>52</v>
      </c>
      <c r="H1" s="126" t="s">
        <v>53</v>
      </c>
      <c r="I1" s="61" t="s">
        <v>54</v>
      </c>
      <c r="J1" s="60" t="s">
        <v>55</v>
      </c>
      <c r="K1" s="60" t="s">
        <v>56</v>
      </c>
      <c r="L1" s="61" t="s">
        <v>57</v>
      </c>
      <c r="M1" s="60" t="s">
        <v>58</v>
      </c>
      <c r="N1" s="60" t="s">
        <v>59</v>
      </c>
      <c r="O1" s="61" t="s">
        <v>60</v>
      </c>
      <c r="P1" s="60" t="s">
        <v>61</v>
      </c>
      <c r="Q1" s="60" t="s">
        <v>62</v>
      </c>
      <c r="R1" s="61" t="s">
        <v>63</v>
      </c>
    </row>
    <row r="2" spans="1:18" ht="39" customHeight="1" x14ac:dyDescent="0.55000000000000004">
      <c r="A2" s="73" t="s">
        <v>64</v>
      </c>
      <c r="B2" s="74" t="s">
        <v>27</v>
      </c>
      <c r="C2" s="75" t="s">
        <v>28</v>
      </c>
      <c r="D2" s="75" t="s">
        <v>65</v>
      </c>
      <c r="E2" s="76" t="s">
        <v>66</v>
      </c>
      <c r="F2" s="77" t="s">
        <v>23</v>
      </c>
      <c r="G2" s="78">
        <f>IF(Requirements!$F2="Essential",9,IF(Requirements!$F2="Advanced",3,1))</f>
        <v>9</v>
      </c>
      <c r="H2" s="127">
        <v>5</v>
      </c>
      <c r="I2" s="219">
        <f>Requirements!$G$2:$G$282*(Requirements!$H$2:$H$282)</f>
        <v>45</v>
      </c>
      <c r="J2" s="78"/>
      <c r="K2" s="157">
        <v>5</v>
      </c>
      <c r="L2" s="229">
        <f>Requirements!$G$2:$G$282*(IF(Requirements!$K$2:$K$282&gt;0,Requirements!$K$2:$K$282,0))</f>
        <v>45</v>
      </c>
      <c r="M2" s="65"/>
      <c r="N2" s="157">
        <v>5</v>
      </c>
      <c r="O2" s="229">
        <f>_xlfn.SINGLE(Requirements!$G$2:$G$282)*(IF(_xlfn.SINGLE(Requirements!$N$2:$N$282)&gt;0,_xlfn.SINGLE(Requirements!$N$2:$N$282),0))</f>
        <v>45</v>
      </c>
      <c r="P2" s="65"/>
      <c r="Q2" s="157">
        <v>3</v>
      </c>
      <c r="R2" s="229">
        <f>_xlfn.SINGLE(Requirements!$G$2:$G$282)*(IF(_xlfn.SINGLE(Requirements!$Q$2:$Q$282)&gt;0,_xlfn.SINGLE(Requirements!$Q$2:$Q$282),0))</f>
        <v>27</v>
      </c>
    </row>
    <row r="3" spans="1:18" ht="39" customHeight="1" x14ac:dyDescent="0.55000000000000004">
      <c r="A3" s="79" t="s">
        <v>67</v>
      </c>
      <c r="B3" s="80" t="s">
        <v>27</v>
      </c>
      <c r="C3" s="81" t="s">
        <v>28</v>
      </c>
      <c r="D3" s="81" t="s">
        <v>68</v>
      </c>
      <c r="E3" s="82" t="s">
        <v>69</v>
      </c>
      <c r="F3" s="83" t="s">
        <v>23</v>
      </c>
      <c r="G3" s="84">
        <f>IF(Requirements!$F3="Essential",9,IF(Requirements!$F3="Advanced",3,1))</f>
        <v>9</v>
      </c>
      <c r="H3" s="128">
        <v>5</v>
      </c>
      <c r="I3" s="211">
        <f>Requirements!$G$2:$G$282*(Requirements!$H$2:$H$282)</f>
        <v>45</v>
      </c>
      <c r="J3" s="84"/>
      <c r="K3" s="157">
        <v>5</v>
      </c>
      <c r="L3" s="214">
        <f>Requirements!$G$2:$G$282*(IF(Requirements!$K$2:$K$282&gt;0,Requirements!$K$2:$K$282,0))</f>
        <v>45</v>
      </c>
      <c r="M3" s="66"/>
      <c r="N3" s="157">
        <v>5</v>
      </c>
      <c r="O3" s="214">
        <f>_xlfn.SINGLE(Requirements!$G$2:$G$282)*(IF(_xlfn.SINGLE(Requirements!$N$2:$N$282)&gt;0,_xlfn.SINGLE(Requirements!$N$2:$N$282),0))</f>
        <v>45</v>
      </c>
      <c r="P3" s="66"/>
      <c r="Q3" s="157">
        <v>0</v>
      </c>
      <c r="R3" s="214">
        <f>_xlfn.SINGLE(Requirements!$G$2:$G$282)*(IF(_xlfn.SINGLE(Requirements!$Q$2:$Q$282)&gt;0,_xlfn.SINGLE(Requirements!$Q$2:$Q$282),0))</f>
        <v>0</v>
      </c>
    </row>
    <row r="4" spans="1:18" ht="39" customHeight="1" x14ac:dyDescent="0.55000000000000004">
      <c r="A4" s="79" t="s">
        <v>70</v>
      </c>
      <c r="B4" s="80" t="s">
        <v>27</v>
      </c>
      <c r="C4" s="81" t="s">
        <v>28</v>
      </c>
      <c r="D4" s="81" t="s">
        <v>71</v>
      </c>
      <c r="E4" s="82" t="s">
        <v>72</v>
      </c>
      <c r="F4" s="83" t="s">
        <v>23</v>
      </c>
      <c r="G4" s="84">
        <f>IF(Requirements!$F4="Essential",9,IF(Requirements!$F4="Advanced",3,1))</f>
        <v>9</v>
      </c>
      <c r="H4" s="128">
        <v>5</v>
      </c>
      <c r="I4" s="211">
        <f>Requirements!$G$2:$G$282*(Requirements!$H$2:$H$282)</f>
        <v>45</v>
      </c>
      <c r="J4" s="84"/>
      <c r="K4" s="157">
        <v>4</v>
      </c>
      <c r="L4" s="214">
        <f>Requirements!$G$2:$G$282*(IF(Requirements!$K$2:$K$282&gt;0,Requirements!$K$2:$K$282,0))</f>
        <v>36</v>
      </c>
      <c r="M4" s="66"/>
      <c r="N4" s="157">
        <v>5</v>
      </c>
      <c r="O4" s="214">
        <f>_xlfn.SINGLE(Requirements!$G$2:$G$282)*(IF(_xlfn.SINGLE(Requirements!$N$2:$N$282)&gt;0,_xlfn.SINGLE(Requirements!$N$2:$N$282),0))</f>
        <v>45</v>
      </c>
      <c r="P4" s="66"/>
      <c r="Q4" s="157">
        <v>3</v>
      </c>
      <c r="R4" s="214">
        <f>_xlfn.SINGLE(Requirements!$G$2:$G$282)*(IF(_xlfn.SINGLE(Requirements!$Q$2:$Q$282)&gt;0,_xlfn.SINGLE(Requirements!$Q$2:$Q$282),0))</f>
        <v>27</v>
      </c>
    </row>
    <row r="5" spans="1:18" ht="39" customHeight="1" x14ac:dyDescent="0.55000000000000004">
      <c r="A5" s="79" t="s">
        <v>73</v>
      </c>
      <c r="B5" s="80" t="s">
        <v>27</v>
      </c>
      <c r="C5" s="81" t="s">
        <v>28</v>
      </c>
      <c r="D5" s="81" t="s">
        <v>74</v>
      </c>
      <c r="E5" s="82" t="s">
        <v>75</v>
      </c>
      <c r="F5" s="83" t="s">
        <v>23</v>
      </c>
      <c r="G5" s="84">
        <f>IF(Requirements!$F5="Essential",9,IF(Requirements!$F5="Advanced",3,1))</f>
        <v>9</v>
      </c>
      <c r="H5" s="128">
        <v>5</v>
      </c>
      <c r="I5" s="211">
        <f>Requirements!$G$2:$G$282*(Requirements!$H$2:$H$282)</f>
        <v>45</v>
      </c>
      <c r="J5" s="84"/>
      <c r="K5" s="157">
        <v>4</v>
      </c>
      <c r="L5" s="214">
        <f>Requirements!$G$2:$G$282*(IF(Requirements!$K$2:$K$282&gt;0,Requirements!$K$2:$K$282,0))</f>
        <v>36</v>
      </c>
      <c r="M5" s="66"/>
      <c r="N5" s="157">
        <v>4</v>
      </c>
      <c r="O5" s="214">
        <f>_xlfn.SINGLE(Requirements!$G$2:$G$282)*(IF(_xlfn.SINGLE(Requirements!$N$2:$N$282)&gt;0,_xlfn.SINGLE(Requirements!$N$2:$N$282),0))</f>
        <v>36</v>
      </c>
      <c r="P5" s="66"/>
      <c r="Q5" s="157">
        <v>1</v>
      </c>
      <c r="R5" s="214">
        <f>_xlfn.SINGLE(Requirements!$G$2:$G$282)*(IF(_xlfn.SINGLE(Requirements!$Q$2:$Q$282)&gt;0,_xlfn.SINGLE(Requirements!$Q$2:$Q$282),0))</f>
        <v>9</v>
      </c>
    </row>
    <row r="6" spans="1:18" ht="39" customHeight="1" x14ac:dyDescent="0.55000000000000004">
      <c r="A6" s="79" t="s">
        <v>76</v>
      </c>
      <c r="B6" s="80" t="s">
        <v>27</v>
      </c>
      <c r="C6" s="81" t="s">
        <v>28</v>
      </c>
      <c r="D6" s="81" t="s">
        <v>77</v>
      </c>
      <c r="E6" s="82" t="s">
        <v>78</v>
      </c>
      <c r="F6" s="83" t="s">
        <v>23</v>
      </c>
      <c r="G6" s="84">
        <f>IF(Requirements!$F6="Essential",9,IF(Requirements!$F6="Advanced",3,1))</f>
        <v>9</v>
      </c>
      <c r="H6" s="128">
        <v>5</v>
      </c>
      <c r="I6" s="211">
        <f>Requirements!$G$2:$G$282*(Requirements!$H$2:$H$282)</f>
        <v>45</v>
      </c>
      <c r="J6" s="84"/>
      <c r="K6" s="157">
        <v>4</v>
      </c>
      <c r="L6" s="214">
        <f>Requirements!$G$2:$G$282*(IF(Requirements!$K$2:$K$282&gt;0,Requirements!$K$2:$K$282,0))</f>
        <v>36</v>
      </c>
      <c r="M6" s="66"/>
      <c r="N6" s="157">
        <v>2</v>
      </c>
      <c r="O6" s="214">
        <f>_xlfn.SINGLE(Requirements!$G$2:$G$282)*(IF(_xlfn.SINGLE(Requirements!$N$2:$N$282)&gt;0,_xlfn.SINGLE(Requirements!$N$2:$N$282),0))</f>
        <v>18</v>
      </c>
      <c r="P6" s="66"/>
      <c r="Q6" s="157">
        <v>1</v>
      </c>
      <c r="R6" s="214">
        <f>_xlfn.SINGLE(Requirements!$G$2:$G$282)*(IF(_xlfn.SINGLE(Requirements!$Q$2:$Q$282)&gt;0,_xlfn.SINGLE(Requirements!$Q$2:$Q$282),0))</f>
        <v>9</v>
      </c>
    </row>
    <row r="7" spans="1:18" ht="39" customHeight="1" x14ac:dyDescent="0.55000000000000004">
      <c r="A7" s="79" t="s">
        <v>79</v>
      </c>
      <c r="B7" s="80" t="s">
        <v>27</v>
      </c>
      <c r="C7" s="81" t="s">
        <v>28</v>
      </c>
      <c r="D7" s="81" t="s">
        <v>80</v>
      </c>
      <c r="E7" s="82" t="s">
        <v>81</v>
      </c>
      <c r="F7" s="83" t="s">
        <v>23</v>
      </c>
      <c r="G7" s="84">
        <f>IF(Requirements!$F7="Essential",9,IF(Requirements!$F7="Advanced",3,1))</f>
        <v>9</v>
      </c>
      <c r="H7" s="128">
        <v>5</v>
      </c>
      <c r="I7" s="211">
        <f>Requirements!$G$2:$G$282*(Requirements!$H$2:$H$282)</f>
        <v>45</v>
      </c>
      <c r="J7" s="84"/>
      <c r="K7" s="157">
        <v>4</v>
      </c>
      <c r="L7" s="214">
        <f>Requirements!$G$2:$G$282*(IF(Requirements!$K$2:$K$282&gt;0,Requirements!$K$2:$K$282,0))</f>
        <v>36</v>
      </c>
      <c r="M7" s="66"/>
      <c r="N7" s="157">
        <v>4</v>
      </c>
      <c r="O7" s="214">
        <f>_xlfn.SINGLE(Requirements!$G$2:$G$282)*(IF(_xlfn.SINGLE(Requirements!$N$2:$N$282)&gt;0,_xlfn.SINGLE(Requirements!$N$2:$N$282),0))</f>
        <v>36</v>
      </c>
      <c r="P7" s="66"/>
      <c r="Q7" s="157">
        <v>2</v>
      </c>
      <c r="R7" s="214">
        <f>_xlfn.SINGLE(Requirements!$G$2:$G$282)*(IF(_xlfn.SINGLE(Requirements!$Q$2:$Q$282)&gt;0,_xlfn.SINGLE(Requirements!$Q$2:$Q$282),0))</f>
        <v>18</v>
      </c>
    </row>
    <row r="8" spans="1:18" ht="39" customHeight="1" thickBot="1" x14ac:dyDescent="0.6">
      <c r="A8" s="79" t="s">
        <v>82</v>
      </c>
      <c r="B8" s="80" t="s">
        <v>27</v>
      </c>
      <c r="C8" s="81" t="s">
        <v>28</v>
      </c>
      <c r="D8" s="81" t="s">
        <v>83</v>
      </c>
      <c r="E8" s="82" t="s">
        <v>84</v>
      </c>
      <c r="F8" s="83" t="s">
        <v>23</v>
      </c>
      <c r="G8" s="84">
        <f>IF(Requirements!$F8="Essential",9,IF(Requirements!$F8="Advanced",3,1))</f>
        <v>9</v>
      </c>
      <c r="H8" s="128">
        <v>5</v>
      </c>
      <c r="I8" s="211">
        <f>Requirements!$G$2:$G$282*(Requirements!$H$2:$H$282)</f>
        <v>45</v>
      </c>
      <c r="J8" s="84"/>
      <c r="K8" s="157">
        <v>5</v>
      </c>
      <c r="L8" s="214">
        <f>Requirements!$G$2:$G$282*(IF(Requirements!$K$2:$K$282&gt;0,Requirements!$K$2:$K$282,0))</f>
        <v>45</v>
      </c>
      <c r="M8" s="66"/>
      <c r="N8" s="157">
        <v>5</v>
      </c>
      <c r="O8" s="214">
        <f>_xlfn.SINGLE(Requirements!$G$2:$G$282)*(IF(_xlfn.SINGLE(Requirements!$N$2:$N$282)&gt;0,_xlfn.SINGLE(Requirements!$N$2:$N$282),0))</f>
        <v>45</v>
      </c>
      <c r="P8" s="66"/>
      <c r="Q8" s="157">
        <v>2</v>
      </c>
      <c r="R8" s="214">
        <f>_xlfn.SINGLE(Requirements!$G$2:$G$282)*(IF(_xlfn.SINGLE(Requirements!$Q$2:$Q$282)&gt;0,_xlfn.SINGLE(Requirements!$Q$2:$Q$282),0))</f>
        <v>18</v>
      </c>
    </row>
    <row r="9" spans="1:18" ht="39" customHeight="1" x14ac:dyDescent="0.55000000000000004">
      <c r="A9" s="73" t="s">
        <v>85</v>
      </c>
      <c r="B9" s="74" t="s">
        <v>27</v>
      </c>
      <c r="C9" s="75" t="s">
        <v>29</v>
      </c>
      <c r="D9" s="75" t="s">
        <v>86</v>
      </c>
      <c r="E9" s="76" t="s">
        <v>87</v>
      </c>
      <c r="F9" s="77" t="s">
        <v>23</v>
      </c>
      <c r="G9" s="78">
        <f>IF(Requirements!$F9="Essential",9,IF(Requirements!$F9="Advanced",3,1))</f>
        <v>9</v>
      </c>
      <c r="H9" s="128">
        <v>5</v>
      </c>
      <c r="I9" s="211">
        <f>Requirements!$G$2:$G$282*(Requirements!$H$2:$H$282)</f>
        <v>45</v>
      </c>
      <c r="J9" s="78"/>
      <c r="K9" s="157">
        <v>4.5</v>
      </c>
      <c r="L9" s="229">
        <f>Requirements!$G$2:$G$282*(IF(Requirements!$K$2:$K$282&gt;0,Requirements!$K$2:$K$282,0))</f>
        <v>40.5</v>
      </c>
      <c r="M9" s="65"/>
      <c r="N9" s="157">
        <v>2</v>
      </c>
      <c r="O9" s="229">
        <f>_xlfn.SINGLE(Requirements!$G$2:$G$282)*(IF(_xlfn.SINGLE(Requirements!$N$2:$N$282)&gt;0,_xlfn.SINGLE(Requirements!$N$2:$N$282),0))</f>
        <v>18</v>
      </c>
      <c r="P9" s="65"/>
      <c r="Q9" s="157">
        <v>4</v>
      </c>
      <c r="R9" s="229">
        <f>_xlfn.SINGLE(Requirements!$G$2:$G$282)*(IF(_xlfn.SINGLE(Requirements!$Q$2:$Q$282)&gt;0,_xlfn.SINGLE(Requirements!$Q$2:$Q$282),0))</f>
        <v>36</v>
      </c>
    </row>
    <row r="10" spans="1:18" ht="39" customHeight="1" x14ac:dyDescent="0.55000000000000004">
      <c r="A10" s="79" t="s">
        <v>88</v>
      </c>
      <c r="B10" s="80" t="s">
        <v>27</v>
      </c>
      <c r="C10" s="81" t="s">
        <v>29</v>
      </c>
      <c r="D10" s="81" t="s">
        <v>89</v>
      </c>
      <c r="E10" s="82" t="s">
        <v>90</v>
      </c>
      <c r="F10" s="83" t="s">
        <v>23</v>
      </c>
      <c r="G10" s="84">
        <f>IF(Requirements!$F10="Essential",9,IF(Requirements!$F10="Advanced",3,1))</f>
        <v>9</v>
      </c>
      <c r="H10" s="128">
        <v>5</v>
      </c>
      <c r="I10" s="211">
        <f>Requirements!$G$2:$G$282*(Requirements!$H$2:$H$282)</f>
        <v>45</v>
      </c>
      <c r="J10" s="84"/>
      <c r="K10" s="157">
        <v>5</v>
      </c>
      <c r="L10" s="214">
        <f>Requirements!$G$2:$G$282*(IF(Requirements!$K$2:$K$282&gt;0,Requirements!$K$2:$K$282,0))</f>
        <v>45</v>
      </c>
      <c r="M10" s="66"/>
      <c r="N10" s="157">
        <v>3</v>
      </c>
      <c r="O10" s="214">
        <f>_xlfn.SINGLE(Requirements!$G$2:$G$282)*(IF(_xlfn.SINGLE(Requirements!$N$2:$N$282)&gt;0,_xlfn.SINGLE(Requirements!$N$2:$N$282),0))</f>
        <v>27</v>
      </c>
      <c r="P10" s="66"/>
      <c r="Q10" s="157">
        <v>2</v>
      </c>
      <c r="R10" s="214">
        <f>_xlfn.SINGLE(Requirements!$G$2:$G$282)*(IF(_xlfn.SINGLE(Requirements!$Q$2:$Q$282)&gt;0,_xlfn.SINGLE(Requirements!$Q$2:$Q$282),0))</f>
        <v>18</v>
      </c>
    </row>
    <row r="11" spans="1:18" ht="39" customHeight="1" x14ac:dyDescent="0.55000000000000004">
      <c r="A11" s="79" t="s">
        <v>91</v>
      </c>
      <c r="B11" s="80" t="s">
        <v>27</v>
      </c>
      <c r="C11" s="81" t="s">
        <v>29</v>
      </c>
      <c r="D11" s="81" t="s">
        <v>92</v>
      </c>
      <c r="E11" s="82" t="s">
        <v>93</v>
      </c>
      <c r="F11" s="83" t="s">
        <v>23</v>
      </c>
      <c r="G11" s="84">
        <f>IF(Requirements!$F11="Essential",9,IF(Requirements!$F11="Advanced",3,1))</f>
        <v>9</v>
      </c>
      <c r="H11" s="128">
        <v>5</v>
      </c>
      <c r="I11" s="211">
        <f>Requirements!$G$2:$G$282*(Requirements!$H$2:$H$282)</f>
        <v>45</v>
      </c>
      <c r="J11" s="84"/>
      <c r="K11" s="157">
        <v>4</v>
      </c>
      <c r="L11" s="214">
        <f>Requirements!$G$2:$G$282*(IF(Requirements!$K$2:$K$282&gt;0,Requirements!$K$2:$K$282,0))</f>
        <v>36</v>
      </c>
      <c r="M11" s="66"/>
      <c r="N11" s="157">
        <v>4</v>
      </c>
      <c r="O11" s="214">
        <f>_xlfn.SINGLE(Requirements!$G$2:$G$282)*(IF(_xlfn.SINGLE(Requirements!$N$2:$N$282)&gt;0,_xlfn.SINGLE(Requirements!$N$2:$N$282),0))</f>
        <v>36</v>
      </c>
      <c r="P11" s="66"/>
      <c r="Q11" s="157">
        <v>2</v>
      </c>
      <c r="R11" s="214">
        <f>_xlfn.SINGLE(Requirements!$G$2:$G$282)*(IF(_xlfn.SINGLE(Requirements!$Q$2:$Q$282)&gt;0,_xlfn.SINGLE(Requirements!$Q$2:$Q$282),0))</f>
        <v>18</v>
      </c>
    </row>
    <row r="12" spans="1:18" ht="39" customHeight="1" x14ac:dyDescent="0.55000000000000004">
      <c r="A12" s="79" t="s">
        <v>94</v>
      </c>
      <c r="B12" s="80" t="s">
        <v>27</v>
      </c>
      <c r="C12" s="81" t="s">
        <v>29</v>
      </c>
      <c r="D12" s="81" t="s">
        <v>95</v>
      </c>
      <c r="E12" s="82" t="s">
        <v>96</v>
      </c>
      <c r="F12" s="83" t="s">
        <v>23</v>
      </c>
      <c r="G12" s="84">
        <f>IF(Requirements!$F12="Essential",9,IF(Requirements!$F12="Advanced",3,1))</f>
        <v>9</v>
      </c>
      <c r="H12" s="128">
        <v>5</v>
      </c>
      <c r="I12" s="211">
        <f>Requirements!$G$2:$G$282*(Requirements!$H$2:$H$282)</f>
        <v>45</v>
      </c>
      <c r="J12" s="84"/>
      <c r="K12" s="157">
        <v>4</v>
      </c>
      <c r="L12" s="214">
        <f>Requirements!$G$2:$G$282*(IF(Requirements!$K$2:$K$282&gt;0,Requirements!$K$2:$K$282,0))</f>
        <v>36</v>
      </c>
      <c r="M12" s="66"/>
      <c r="N12" s="157">
        <v>2</v>
      </c>
      <c r="O12" s="214">
        <f>_xlfn.SINGLE(Requirements!$G$2:$G$282)*(IF(_xlfn.SINGLE(Requirements!$N$2:$N$282)&gt;0,_xlfn.SINGLE(Requirements!$N$2:$N$282),0))</f>
        <v>18</v>
      </c>
      <c r="P12" s="66"/>
      <c r="Q12" s="157">
        <v>4</v>
      </c>
      <c r="R12" s="214">
        <f>_xlfn.SINGLE(Requirements!$G$2:$G$282)*(IF(_xlfn.SINGLE(Requirements!$Q$2:$Q$282)&gt;0,_xlfn.SINGLE(Requirements!$Q$2:$Q$282),0))</f>
        <v>36</v>
      </c>
    </row>
    <row r="13" spans="1:18" ht="39" customHeight="1" x14ac:dyDescent="0.55000000000000004">
      <c r="A13" s="79" t="s">
        <v>97</v>
      </c>
      <c r="B13" s="80" t="s">
        <v>27</v>
      </c>
      <c r="C13" s="81" t="s">
        <v>29</v>
      </c>
      <c r="D13" s="81" t="s">
        <v>98</v>
      </c>
      <c r="E13" s="82" t="s">
        <v>99</v>
      </c>
      <c r="F13" s="83" t="s">
        <v>24</v>
      </c>
      <c r="G13" s="84">
        <f>IF(Requirements!$F13="Essential",9,IF(Requirements!$F13="Advanced",3,1))</f>
        <v>3</v>
      </c>
      <c r="H13" s="128">
        <v>5</v>
      </c>
      <c r="I13" s="211">
        <f>Requirements!$G$2:$G$282*(Requirements!$H$2:$H$282)</f>
        <v>15</v>
      </c>
      <c r="J13" s="84"/>
      <c r="K13" s="157">
        <v>2</v>
      </c>
      <c r="L13" s="214">
        <f>Requirements!$G$2:$G$282*(IF(Requirements!$K$2:$K$282&gt;0,Requirements!$K$2:$K$282,0))</f>
        <v>6</v>
      </c>
      <c r="M13" s="66"/>
      <c r="N13" s="157">
        <v>3</v>
      </c>
      <c r="O13" s="214">
        <f>_xlfn.SINGLE(Requirements!$G$2:$G$282)*(IF(_xlfn.SINGLE(Requirements!$N$2:$N$282)&gt;0,_xlfn.SINGLE(Requirements!$N$2:$N$282),0))</f>
        <v>9</v>
      </c>
      <c r="P13" s="66"/>
      <c r="Q13" s="157">
        <v>4</v>
      </c>
      <c r="R13" s="214">
        <f>_xlfn.SINGLE(Requirements!$G$2:$G$282)*(IF(_xlfn.SINGLE(Requirements!$Q$2:$Q$282)&gt;0,_xlfn.SINGLE(Requirements!$Q$2:$Q$282),0))</f>
        <v>12</v>
      </c>
    </row>
    <row r="14" spans="1:18" ht="39" customHeight="1" x14ac:dyDescent="0.55000000000000004">
      <c r="A14" s="79" t="s">
        <v>100</v>
      </c>
      <c r="B14" s="80" t="s">
        <v>27</v>
      </c>
      <c r="C14" s="81" t="s">
        <v>29</v>
      </c>
      <c r="D14" s="81" t="s">
        <v>101</v>
      </c>
      <c r="E14" s="82" t="s">
        <v>102</v>
      </c>
      <c r="F14" s="83" t="s">
        <v>23</v>
      </c>
      <c r="G14" s="84">
        <f>IF(Requirements!$F14="Essential",9,IF(Requirements!$F14="Advanced",3,1))</f>
        <v>9</v>
      </c>
      <c r="H14" s="128">
        <v>5</v>
      </c>
      <c r="I14" s="211">
        <f>Requirements!$G$2:$G$282*(Requirements!$H$2:$H$282)</f>
        <v>45</v>
      </c>
      <c r="J14" s="84"/>
      <c r="K14" s="157">
        <v>2</v>
      </c>
      <c r="L14" s="214">
        <f>Requirements!$G$2:$G$282*(IF(Requirements!$K$2:$K$282&gt;0,Requirements!$K$2:$K$282,0))</f>
        <v>18</v>
      </c>
      <c r="M14" s="66"/>
      <c r="N14" s="157">
        <v>2</v>
      </c>
      <c r="O14" s="214">
        <f>_xlfn.SINGLE(Requirements!$G$2:$G$282)*(IF(_xlfn.SINGLE(Requirements!$N$2:$N$282)&gt;0,_xlfn.SINGLE(Requirements!$N$2:$N$282),0))</f>
        <v>18</v>
      </c>
      <c r="P14" s="66"/>
      <c r="Q14" s="157">
        <v>3</v>
      </c>
      <c r="R14" s="214">
        <f>_xlfn.SINGLE(Requirements!$G$2:$G$282)*(IF(_xlfn.SINGLE(Requirements!$Q$2:$Q$282)&gt;0,_xlfn.SINGLE(Requirements!$Q$2:$Q$282),0))</f>
        <v>27</v>
      </c>
    </row>
    <row r="15" spans="1:18" ht="39" customHeight="1" x14ac:dyDescent="0.55000000000000004">
      <c r="A15" s="79" t="s">
        <v>103</v>
      </c>
      <c r="B15" s="80" t="s">
        <v>27</v>
      </c>
      <c r="C15" s="81" t="s">
        <v>29</v>
      </c>
      <c r="D15" s="81" t="s">
        <v>104</v>
      </c>
      <c r="E15" s="82" t="s">
        <v>105</v>
      </c>
      <c r="F15" s="83" t="s">
        <v>23</v>
      </c>
      <c r="G15" s="84">
        <f>IF(Requirements!$F15="Essential",9,IF(Requirements!$F15="Advanced",3,1))</f>
        <v>9</v>
      </c>
      <c r="H15" s="128">
        <v>5</v>
      </c>
      <c r="I15" s="211">
        <f>Requirements!$G$2:$G$282*(Requirements!$H$2:$H$282)</f>
        <v>45</v>
      </c>
      <c r="J15" s="84"/>
      <c r="K15" s="157">
        <v>5</v>
      </c>
      <c r="L15" s="214">
        <f>Requirements!$G$2:$G$282*(IF(Requirements!$K$2:$K$282&gt;0,Requirements!$K$2:$K$282,0))</f>
        <v>45</v>
      </c>
      <c r="M15" s="66"/>
      <c r="N15" s="157">
        <v>3</v>
      </c>
      <c r="O15" s="214">
        <f>_xlfn.SINGLE(Requirements!$G$2:$G$282)*(IF(_xlfn.SINGLE(Requirements!$N$2:$N$282)&gt;0,_xlfn.SINGLE(Requirements!$N$2:$N$282),0))</f>
        <v>27</v>
      </c>
      <c r="P15" s="66"/>
      <c r="Q15" s="157">
        <v>1</v>
      </c>
      <c r="R15" s="214">
        <f>_xlfn.SINGLE(Requirements!$G$2:$G$282)*(IF(_xlfn.SINGLE(Requirements!$Q$2:$Q$282)&gt;0,_xlfn.SINGLE(Requirements!$Q$2:$Q$282),0))</f>
        <v>9</v>
      </c>
    </row>
    <row r="16" spans="1:18" ht="39" customHeight="1" thickBot="1" x14ac:dyDescent="0.6">
      <c r="A16" s="85" t="s">
        <v>106</v>
      </c>
      <c r="B16" s="86" t="s">
        <v>27</v>
      </c>
      <c r="C16" s="87" t="s">
        <v>29</v>
      </c>
      <c r="D16" s="87" t="s">
        <v>107</v>
      </c>
      <c r="E16" s="88" t="s">
        <v>108</v>
      </c>
      <c r="F16" s="89" t="s">
        <v>23</v>
      </c>
      <c r="G16" s="90">
        <f>IF(Requirements!$F16="Essential",9,IF(Requirements!$F16="Advanced",3,1))</f>
        <v>9</v>
      </c>
      <c r="H16" s="129">
        <v>5</v>
      </c>
      <c r="I16" s="220">
        <f>Requirements!$G$2:$G$282*(Requirements!$H$2:$H$282)</f>
        <v>45</v>
      </c>
      <c r="J16" s="90"/>
      <c r="K16" s="157">
        <v>3</v>
      </c>
      <c r="L16" s="228">
        <f>Requirements!$G$2:$G$282*(IF(Requirements!$K$2:$K$282&gt;0,Requirements!$K$2:$K$282,0))</f>
        <v>27</v>
      </c>
      <c r="M16" s="67"/>
      <c r="N16" s="157">
        <v>3</v>
      </c>
      <c r="O16" s="228">
        <f>_xlfn.SINGLE(Requirements!$G$2:$G$282)*(IF(_xlfn.SINGLE(Requirements!$N$2:$N$282)&gt;0,_xlfn.SINGLE(Requirements!$N$2:$N$282),0))</f>
        <v>27</v>
      </c>
      <c r="P16" s="67"/>
      <c r="Q16" s="157">
        <v>4</v>
      </c>
      <c r="R16" s="228">
        <f>_xlfn.SINGLE(Requirements!$G$2:$G$282)*(IF(_xlfn.SINGLE(Requirements!$Q$2:$Q$282)&gt;0,_xlfn.SINGLE(Requirements!$Q$2:$Q$282),0))</f>
        <v>36</v>
      </c>
    </row>
    <row r="17" spans="1:18" ht="39" customHeight="1" x14ac:dyDescent="0.55000000000000004">
      <c r="A17" s="91" t="s">
        <v>634</v>
      </c>
      <c r="B17" s="74" t="s">
        <v>31</v>
      </c>
      <c r="C17" s="75" t="s">
        <v>42</v>
      </c>
      <c r="D17" s="92" t="s">
        <v>109</v>
      </c>
      <c r="E17" s="76" t="s">
        <v>640</v>
      </c>
      <c r="F17" s="77" t="s">
        <v>23</v>
      </c>
      <c r="G17" s="78">
        <f>IF(Requirements!$F17="Essential",9,IF(Requirements!$F17="Advanced",3,1))</f>
        <v>9</v>
      </c>
      <c r="H17" s="127">
        <v>5</v>
      </c>
      <c r="I17" s="219">
        <f>Requirements!$G$2:$G$282*(Requirements!$H$2:$H$282)</f>
        <v>45</v>
      </c>
      <c r="J17" s="78"/>
      <c r="K17" s="157">
        <v>4</v>
      </c>
      <c r="L17" s="229">
        <f>Requirements!$G$2:$G$282*(IF(Requirements!$K$2:$K$282&gt;0,Requirements!$K$2:$K$282,0))</f>
        <v>36</v>
      </c>
      <c r="M17" s="65"/>
      <c r="N17" s="157">
        <v>4</v>
      </c>
      <c r="O17" s="229">
        <f>_xlfn.SINGLE(Requirements!$G$2:$G$282)*(IF(_xlfn.SINGLE(Requirements!$N$2:$N$282)&gt;0,_xlfn.SINGLE(Requirements!$N$2:$N$282),0))</f>
        <v>36</v>
      </c>
      <c r="P17" s="65"/>
      <c r="Q17" s="157">
        <v>2</v>
      </c>
      <c r="R17" s="229">
        <f>_xlfn.SINGLE(Requirements!$G$2:$G$282)*(IF(_xlfn.SINGLE(Requirements!$Q$2:$Q$282)&gt;0,_xlfn.SINGLE(Requirements!$Q$2:$Q$282),0))</f>
        <v>18</v>
      </c>
    </row>
    <row r="18" spans="1:18" ht="39" customHeight="1" x14ac:dyDescent="0.55000000000000004">
      <c r="A18" s="93" t="s">
        <v>635</v>
      </c>
      <c r="B18" s="80" t="s">
        <v>31</v>
      </c>
      <c r="C18" s="81" t="s">
        <v>42</v>
      </c>
      <c r="D18" s="94" t="s">
        <v>109</v>
      </c>
      <c r="E18" s="82" t="s">
        <v>641</v>
      </c>
      <c r="F18" s="83" t="s">
        <v>23</v>
      </c>
      <c r="G18" s="84">
        <f>IF(Requirements!$F18="Essential",9,IF(Requirements!$F18="Advanced",3,1))</f>
        <v>9</v>
      </c>
      <c r="H18" s="128">
        <v>5</v>
      </c>
      <c r="I18" s="211">
        <f>Requirements!$G$2:$G$282*(Requirements!$H$2:$H$282)</f>
        <v>45</v>
      </c>
      <c r="J18" s="84"/>
      <c r="K18" s="157">
        <v>4</v>
      </c>
      <c r="L18" s="214">
        <f>Requirements!$G$2:$G$282*(IF(Requirements!$K$2:$K$282&gt;0,Requirements!$K$2:$K$282,0))</f>
        <v>36</v>
      </c>
      <c r="M18" s="66"/>
      <c r="N18" s="157">
        <v>5</v>
      </c>
      <c r="O18" s="214">
        <f>_xlfn.SINGLE(Requirements!$G$2:$G$282)*(IF(_xlfn.SINGLE(Requirements!$N$2:$N$282)&gt;0,_xlfn.SINGLE(Requirements!$N$2:$N$282),0))</f>
        <v>45</v>
      </c>
      <c r="P18" s="66"/>
      <c r="Q18" s="157">
        <v>0</v>
      </c>
      <c r="R18" s="214">
        <f>_xlfn.SINGLE(Requirements!$G$2:$G$282)*(IF(_xlfn.SINGLE(Requirements!$Q$2:$Q$282)&gt;0,_xlfn.SINGLE(Requirements!$Q$2:$Q$282),0))</f>
        <v>0</v>
      </c>
    </row>
    <row r="19" spans="1:18" ht="39" customHeight="1" x14ac:dyDescent="0.55000000000000004">
      <c r="A19" s="93" t="s">
        <v>636</v>
      </c>
      <c r="B19" s="80" t="s">
        <v>31</v>
      </c>
      <c r="C19" s="81" t="s">
        <v>42</v>
      </c>
      <c r="D19" s="94" t="s">
        <v>110</v>
      </c>
      <c r="E19" s="82" t="s">
        <v>643</v>
      </c>
      <c r="F19" s="83" t="s">
        <v>23</v>
      </c>
      <c r="G19" s="84">
        <f>IF(Requirements!$F19="Essential",9,IF(Requirements!$F19="Advanced",3,1))</f>
        <v>9</v>
      </c>
      <c r="H19" s="128">
        <v>5</v>
      </c>
      <c r="I19" s="211">
        <f>Requirements!$G$2:$G$282*(Requirements!$H$2:$H$282)</f>
        <v>45</v>
      </c>
      <c r="J19" s="84"/>
      <c r="K19" s="157">
        <v>4</v>
      </c>
      <c r="L19" s="214">
        <f>Requirements!$G$2:$G$282*(IF(Requirements!$K$2:$K$282&gt;0,Requirements!$K$2:$K$282,0))</f>
        <v>36</v>
      </c>
      <c r="M19" s="66"/>
      <c r="N19" s="157">
        <v>4</v>
      </c>
      <c r="O19" s="214">
        <f>_xlfn.SINGLE(Requirements!$G$2:$G$282)*(IF(_xlfn.SINGLE(Requirements!$N$2:$N$282)&gt;0,_xlfn.SINGLE(Requirements!$N$2:$N$282),0))</f>
        <v>36</v>
      </c>
      <c r="P19" s="66"/>
      <c r="Q19" s="157">
        <v>0</v>
      </c>
      <c r="R19" s="214">
        <f>_xlfn.SINGLE(Requirements!$G$2:$G$282)*(IF(_xlfn.SINGLE(Requirements!$Q$2:$Q$282)&gt;0,_xlfn.SINGLE(Requirements!$Q$2:$Q$282),0))</f>
        <v>0</v>
      </c>
    </row>
    <row r="20" spans="1:18" ht="39" customHeight="1" x14ac:dyDescent="0.55000000000000004">
      <c r="A20" s="93" t="s">
        <v>637</v>
      </c>
      <c r="B20" s="80" t="s">
        <v>31</v>
      </c>
      <c r="C20" s="81" t="s">
        <v>42</v>
      </c>
      <c r="D20" s="94" t="s">
        <v>111</v>
      </c>
      <c r="E20" s="82" t="s">
        <v>642</v>
      </c>
      <c r="F20" s="83" t="s">
        <v>23</v>
      </c>
      <c r="G20" s="84">
        <f>IF(Requirements!$F20="Essential",9,IF(Requirements!$F20="Advanced",3,1))</f>
        <v>9</v>
      </c>
      <c r="H20" s="128">
        <v>5</v>
      </c>
      <c r="I20" s="211">
        <f>Requirements!$G$2:$G$282*(Requirements!$H$2:$H$282)</f>
        <v>45</v>
      </c>
      <c r="J20" s="84"/>
      <c r="K20" s="157">
        <v>5</v>
      </c>
      <c r="L20" s="214">
        <f>Requirements!$G$2:$G$282*(IF(Requirements!$K$2:$K$282&gt;0,Requirements!$K$2:$K$282,0))</f>
        <v>45</v>
      </c>
      <c r="M20" s="66"/>
      <c r="N20" s="157">
        <v>5</v>
      </c>
      <c r="O20" s="214">
        <f>_xlfn.SINGLE(Requirements!$G$2:$G$282)*(IF(_xlfn.SINGLE(Requirements!$N$2:$N$282)&gt;0,_xlfn.SINGLE(Requirements!$N$2:$N$282),0))</f>
        <v>45</v>
      </c>
      <c r="P20" s="66"/>
      <c r="Q20" s="157">
        <v>3</v>
      </c>
      <c r="R20" s="214">
        <f>_xlfn.SINGLE(Requirements!$G$2:$G$282)*(IF(_xlfn.SINGLE(Requirements!$Q$2:$Q$282)&gt;0,_xlfn.SINGLE(Requirements!$Q$2:$Q$282),0))</f>
        <v>27</v>
      </c>
    </row>
    <row r="21" spans="1:18" ht="39" customHeight="1" x14ac:dyDescent="0.55000000000000004">
      <c r="A21" s="93" t="s">
        <v>638</v>
      </c>
      <c r="B21" s="80" t="s">
        <v>31</v>
      </c>
      <c r="C21" s="81" t="s">
        <v>42</v>
      </c>
      <c r="D21" s="94" t="s">
        <v>112</v>
      </c>
      <c r="E21" s="82" t="s">
        <v>644</v>
      </c>
      <c r="F21" s="83" t="s">
        <v>23</v>
      </c>
      <c r="G21" s="84">
        <f>IF(Requirements!$F21="Essential",9,IF(Requirements!$F21="Advanced",3,1))</f>
        <v>9</v>
      </c>
      <c r="H21" s="128">
        <v>5</v>
      </c>
      <c r="I21" s="211">
        <f>Requirements!$G$2:$G$282*(Requirements!$H$2:$H$282)</f>
        <v>45</v>
      </c>
      <c r="J21" s="84"/>
      <c r="K21" s="157">
        <v>4</v>
      </c>
      <c r="L21" s="214">
        <f>Requirements!$G$2:$G$282*(IF(Requirements!$K$2:$K$282&gt;0,Requirements!$K$2:$K$282,0))</f>
        <v>36</v>
      </c>
      <c r="M21" s="66"/>
      <c r="N21" s="157">
        <v>4</v>
      </c>
      <c r="O21" s="214">
        <f>_xlfn.SINGLE(Requirements!$G$2:$G$282)*(IF(_xlfn.SINGLE(Requirements!$N$2:$N$282)&gt;0,_xlfn.SINGLE(Requirements!$N$2:$N$282),0))</f>
        <v>36</v>
      </c>
      <c r="P21" s="66"/>
      <c r="Q21" s="157">
        <v>3</v>
      </c>
      <c r="R21" s="214">
        <f>_xlfn.SINGLE(Requirements!$G$2:$G$282)*(IF(_xlfn.SINGLE(Requirements!$Q$2:$Q$282)&gt;0,_xlfn.SINGLE(Requirements!$Q$2:$Q$282),0))</f>
        <v>27</v>
      </c>
    </row>
    <row r="22" spans="1:18" ht="39" customHeight="1" thickBot="1" x14ac:dyDescent="0.6">
      <c r="A22" s="95" t="s">
        <v>639</v>
      </c>
      <c r="B22" s="96" t="s">
        <v>31</v>
      </c>
      <c r="C22" s="97" t="s">
        <v>42</v>
      </c>
      <c r="D22" s="98" t="s">
        <v>113</v>
      </c>
      <c r="E22" s="99" t="s">
        <v>114</v>
      </c>
      <c r="F22" s="100" t="s">
        <v>23</v>
      </c>
      <c r="G22" s="101">
        <f>IF(Requirements!$F22="Essential",9,IF(Requirements!$F22="Advanced",3,1))</f>
        <v>9</v>
      </c>
      <c r="H22" s="130">
        <v>5</v>
      </c>
      <c r="I22" s="221">
        <f>Requirements!$G$2:$G$282*(Requirements!$H$2:$H$282)</f>
        <v>45</v>
      </c>
      <c r="J22" s="101"/>
      <c r="K22" s="158">
        <v>4</v>
      </c>
      <c r="L22" s="227">
        <f>Requirements!$G$2:$G$282*(IF(Requirements!$K$2:$K$282&gt;0,Requirements!$K$2:$K$282,0))</f>
        <v>36</v>
      </c>
      <c r="M22" s="102"/>
      <c r="N22" s="158">
        <v>4</v>
      </c>
      <c r="O22" s="227">
        <f>_xlfn.SINGLE(Requirements!$G$2:$G$282)*(IF(_xlfn.SINGLE(Requirements!$N$2:$N$282)&gt;0,_xlfn.SINGLE(Requirements!$N$2:$N$282),0))</f>
        <v>36</v>
      </c>
      <c r="P22" s="102"/>
      <c r="Q22" s="158">
        <v>2</v>
      </c>
      <c r="R22" s="227">
        <f>_xlfn.SINGLE(Requirements!$G$2:$G$282)*(IF(_xlfn.SINGLE(Requirements!$Q$2:$Q$282)&gt;0,_xlfn.SINGLE(Requirements!$Q$2:$Q$282),0))</f>
        <v>18</v>
      </c>
    </row>
    <row r="23" spans="1:18" s="195" customFormat="1" ht="39" customHeight="1" thickTop="1" x14ac:dyDescent="0.55000000000000004">
      <c r="A23" s="186" t="s">
        <v>665</v>
      </c>
      <c r="B23" s="187" t="s">
        <v>31</v>
      </c>
      <c r="C23" s="188" t="s">
        <v>645</v>
      </c>
      <c r="D23" s="189" t="s">
        <v>646</v>
      </c>
      <c r="E23" s="190" t="s">
        <v>647</v>
      </c>
      <c r="F23" s="191" t="s">
        <v>23</v>
      </c>
      <c r="G23" s="192">
        <f>IF(Requirements!$F23="Essential",9,IF(Requirements!$F23="Advanced",3,1))</f>
        <v>9</v>
      </c>
      <c r="H23" s="193">
        <v>5</v>
      </c>
      <c r="I23" s="222">
        <f>Requirements!$G$2:$G$282*(Requirements!$H$2:$H$282)</f>
        <v>45</v>
      </c>
      <c r="J23" s="192"/>
      <c r="K23" s="194">
        <v>5</v>
      </c>
      <c r="L23" s="226">
        <f>Requirements!$G$2:$G$282*(IF(Requirements!$K$2:$K$282&gt;0,Requirements!$K$2:$K$282,0))</f>
        <v>45</v>
      </c>
      <c r="M23" s="185"/>
      <c r="N23" s="194">
        <v>5</v>
      </c>
      <c r="O23" s="226">
        <f>_xlfn.SINGLE(Requirements!$G$2:$G$282)*(IF(_xlfn.SINGLE(Requirements!$N$2:$N$282)&gt;0,_xlfn.SINGLE(Requirements!$N$2:$N$282),0))</f>
        <v>45</v>
      </c>
      <c r="P23" s="185"/>
      <c r="Q23" s="194">
        <v>3</v>
      </c>
      <c r="R23" s="226">
        <f>_xlfn.SINGLE(Requirements!$G$2:$G$282)*(IF(_xlfn.SINGLE(Requirements!$Q$2:$Q$282)&gt;0,_xlfn.SINGLE(Requirements!$Q$2:$Q$282),0))</f>
        <v>27</v>
      </c>
    </row>
    <row r="24" spans="1:18" ht="39" customHeight="1" x14ac:dyDescent="0.55000000000000004">
      <c r="A24" s="93" t="s">
        <v>666</v>
      </c>
      <c r="B24" s="80" t="s">
        <v>31</v>
      </c>
      <c r="C24" s="81" t="s">
        <v>645</v>
      </c>
      <c r="D24" s="94" t="s">
        <v>646</v>
      </c>
      <c r="E24" s="82" t="s">
        <v>648</v>
      </c>
      <c r="F24" s="83" t="s">
        <v>23</v>
      </c>
      <c r="G24" s="84">
        <f>IF(Requirements!$F24="Essential",9,IF(Requirements!$F24="Advanced",3,1))</f>
        <v>9</v>
      </c>
      <c r="H24" s="128">
        <v>5</v>
      </c>
      <c r="I24" s="211">
        <f>Requirements!$G$2:$G$282*(Requirements!$H$2:$H$282)</f>
        <v>45</v>
      </c>
      <c r="J24" s="84"/>
      <c r="K24" s="157">
        <v>4</v>
      </c>
      <c r="L24" s="214">
        <f>Requirements!$G$2:$G$282*(IF(Requirements!$K$2:$K$282&gt;0,Requirements!$K$2:$K$282,0))</f>
        <v>36</v>
      </c>
      <c r="M24" s="66"/>
      <c r="N24" s="157">
        <v>5</v>
      </c>
      <c r="O24" s="214">
        <f>_xlfn.SINGLE(Requirements!$G$2:$G$282)*(IF(_xlfn.SINGLE(Requirements!$N$2:$N$282)&gt;0,_xlfn.SINGLE(Requirements!$N$2:$N$282),0))</f>
        <v>45</v>
      </c>
      <c r="P24" s="66"/>
      <c r="Q24" s="157">
        <v>3</v>
      </c>
      <c r="R24" s="214">
        <f>_xlfn.SINGLE(Requirements!$G$2:$G$282)*(IF(_xlfn.SINGLE(Requirements!$Q$2:$Q$282)&gt;0,_xlfn.SINGLE(Requirements!$Q$2:$Q$282),0))</f>
        <v>27</v>
      </c>
    </row>
    <row r="25" spans="1:18" ht="39" customHeight="1" x14ac:dyDescent="0.55000000000000004">
      <c r="A25" s="93" t="s">
        <v>667</v>
      </c>
      <c r="B25" s="80" t="s">
        <v>31</v>
      </c>
      <c r="C25" s="81" t="s">
        <v>645</v>
      </c>
      <c r="D25" s="94" t="s">
        <v>115</v>
      </c>
      <c r="E25" s="82" t="s">
        <v>116</v>
      </c>
      <c r="F25" s="83" t="s">
        <v>23</v>
      </c>
      <c r="G25" s="84">
        <f>IF(Requirements!$F25="Essential",9,IF(Requirements!$F25="Advanced",3,1))</f>
        <v>9</v>
      </c>
      <c r="H25" s="128">
        <v>5</v>
      </c>
      <c r="I25" s="211">
        <f>Requirements!$G$2:$G$282*(Requirements!$H$2:$H$282)</f>
        <v>45</v>
      </c>
      <c r="J25" s="84"/>
      <c r="K25" s="157"/>
      <c r="L25" s="214">
        <f>Requirements!$G$2:$G$282*(IF(Requirements!$K$2:$K$282&gt;0,Requirements!$K$2:$K$282,0))</f>
        <v>0</v>
      </c>
      <c r="M25" s="66"/>
      <c r="N25" s="157">
        <v>2</v>
      </c>
      <c r="O25" s="214">
        <f>_xlfn.SINGLE(Requirements!$G$2:$G$282)*(IF(_xlfn.SINGLE(Requirements!$N$2:$N$282)&gt;0,_xlfn.SINGLE(Requirements!$N$2:$N$282),0))</f>
        <v>18</v>
      </c>
      <c r="P25" s="66"/>
      <c r="Q25" s="157"/>
      <c r="R25" s="214">
        <f>_xlfn.SINGLE(Requirements!$G$2:$G$282)*(IF(_xlfn.SINGLE(Requirements!$Q$2:$Q$282)&gt;0,_xlfn.SINGLE(Requirements!$Q$2:$Q$282),0))</f>
        <v>0</v>
      </c>
    </row>
    <row r="26" spans="1:18" ht="39" customHeight="1" x14ac:dyDescent="0.55000000000000004">
      <c r="A26" s="93" t="s">
        <v>668</v>
      </c>
      <c r="B26" s="80" t="s">
        <v>31</v>
      </c>
      <c r="C26" s="81" t="s">
        <v>645</v>
      </c>
      <c r="D26" s="94" t="s">
        <v>115</v>
      </c>
      <c r="E26" s="82" t="s">
        <v>671</v>
      </c>
      <c r="F26" s="83" t="s">
        <v>23</v>
      </c>
      <c r="G26" s="84">
        <f>IF(Requirements!$F26="Essential",9,IF(Requirements!$F26="Advanced",3,1))</f>
        <v>9</v>
      </c>
      <c r="H26" s="128">
        <v>5</v>
      </c>
      <c r="I26" s="211">
        <f>Requirements!$G$2:$G$282*(Requirements!$H$2:$H$282)</f>
        <v>45</v>
      </c>
      <c r="J26" s="84"/>
      <c r="K26" s="157"/>
      <c r="L26" s="214">
        <f>Requirements!$G$2:$G$282*(IF(Requirements!$K$2:$K$282&gt;0,Requirements!$K$2:$K$282,0))</f>
        <v>0</v>
      </c>
      <c r="M26" s="66"/>
      <c r="N26" s="157">
        <v>3</v>
      </c>
      <c r="O26" s="214">
        <f>_xlfn.SINGLE(Requirements!$G$2:$G$282)*(IF(_xlfn.SINGLE(Requirements!$N$2:$N$282)&gt;0,_xlfn.SINGLE(Requirements!$N$2:$N$282),0))</f>
        <v>27</v>
      </c>
      <c r="P26" s="66"/>
      <c r="Q26" s="157"/>
      <c r="R26" s="214">
        <f>_xlfn.SINGLE(Requirements!$G$2:$G$282)*(IF(_xlfn.SINGLE(Requirements!$Q$2:$Q$282)&gt;0,_xlfn.SINGLE(Requirements!$Q$2:$Q$282),0))</f>
        <v>0</v>
      </c>
    </row>
    <row r="27" spans="1:18" ht="39" customHeight="1" x14ac:dyDescent="0.55000000000000004">
      <c r="A27" s="93" t="s">
        <v>669</v>
      </c>
      <c r="B27" s="80" t="s">
        <v>31</v>
      </c>
      <c r="C27" s="81" t="s">
        <v>645</v>
      </c>
      <c r="D27" s="94" t="s">
        <v>115</v>
      </c>
      <c r="E27" s="82" t="s">
        <v>117</v>
      </c>
      <c r="F27" s="83" t="s">
        <v>23</v>
      </c>
      <c r="G27" s="84">
        <f>IF(Requirements!$F27="Essential",9,IF(Requirements!$F27="Advanced",3,1))</f>
        <v>9</v>
      </c>
      <c r="H27" s="128">
        <v>5</v>
      </c>
      <c r="I27" s="211">
        <f>Requirements!$G$2:$G$282*(Requirements!$H$2:$H$282)</f>
        <v>45</v>
      </c>
      <c r="J27" s="84"/>
      <c r="K27" s="157"/>
      <c r="L27" s="214">
        <f>Requirements!$G$2:$G$282*(IF(Requirements!$K$2:$K$282&gt;0,Requirements!$K$2:$K$282,0))</f>
        <v>0</v>
      </c>
      <c r="M27" s="66"/>
      <c r="N27" s="157">
        <v>2</v>
      </c>
      <c r="O27" s="214">
        <f>_xlfn.SINGLE(Requirements!$G$2:$G$282)*(IF(_xlfn.SINGLE(Requirements!$N$2:$N$282)&gt;0,_xlfn.SINGLE(Requirements!$N$2:$N$282),0))</f>
        <v>18</v>
      </c>
      <c r="P27" s="66"/>
      <c r="Q27" s="157"/>
      <c r="R27" s="214">
        <f>_xlfn.SINGLE(Requirements!$G$2:$G$282)*(IF(_xlfn.SINGLE(Requirements!$Q$2:$Q$282)&gt;0,_xlfn.SINGLE(Requirements!$Q$2:$Q$282),0))</f>
        <v>0</v>
      </c>
    </row>
    <row r="28" spans="1:18" ht="39" customHeight="1" x14ac:dyDescent="0.55000000000000004">
      <c r="A28" s="93" t="s">
        <v>670</v>
      </c>
      <c r="B28" s="80" t="s">
        <v>31</v>
      </c>
      <c r="C28" s="81" t="s">
        <v>645</v>
      </c>
      <c r="D28" s="94" t="s">
        <v>115</v>
      </c>
      <c r="E28" s="82" t="s">
        <v>118</v>
      </c>
      <c r="F28" s="83" t="s">
        <v>23</v>
      </c>
      <c r="G28" s="84">
        <f>IF(Requirements!$F28="Essential",9,IF(Requirements!$F28="Advanced",3,1))</f>
        <v>9</v>
      </c>
      <c r="H28" s="128">
        <v>5</v>
      </c>
      <c r="I28" s="211">
        <f>Requirements!$G$2:$G$282*(Requirements!$H$2:$H$282)</f>
        <v>45</v>
      </c>
      <c r="J28" s="84"/>
      <c r="K28" s="157">
        <v>5</v>
      </c>
      <c r="L28" s="214">
        <f>Requirements!$G$2:$G$282*(IF(Requirements!$K$2:$K$282&gt;0,Requirements!$K$2:$K$282,0))</f>
        <v>45</v>
      </c>
      <c r="M28" s="66"/>
      <c r="N28" s="157">
        <v>5</v>
      </c>
      <c r="O28" s="214">
        <f>_xlfn.SINGLE(Requirements!$G$2:$G$282)*(IF(_xlfn.SINGLE(Requirements!$N$2:$N$282)&gt;0,_xlfn.SINGLE(Requirements!$N$2:$N$282),0))</f>
        <v>45</v>
      </c>
      <c r="P28" s="66"/>
      <c r="Q28" s="157">
        <v>2</v>
      </c>
      <c r="R28" s="214">
        <f>_xlfn.SINGLE(Requirements!$G$2:$G$282)*(IF(_xlfn.SINGLE(Requirements!$Q$2:$Q$282)&gt;0,_xlfn.SINGLE(Requirements!$Q$2:$Q$282),0))</f>
        <v>18</v>
      </c>
    </row>
    <row r="29" spans="1:18" ht="39" customHeight="1" x14ac:dyDescent="0.55000000000000004">
      <c r="A29" s="93" t="s">
        <v>649</v>
      </c>
      <c r="B29" s="80" t="s">
        <v>31</v>
      </c>
      <c r="C29" s="81" t="s">
        <v>645</v>
      </c>
      <c r="D29" s="94" t="s">
        <v>115</v>
      </c>
      <c r="E29" s="82" t="s">
        <v>119</v>
      </c>
      <c r="F29" s="83" t="s">
        <v>23</v>
      </c>
      <c r="G29" s="84">
        <f>IF(Requirements!$F29="Essential",9,IF(Requirements!$F29="Advanced",3,1))</f>
        <v>9</v>
      </c>
      <c r="H29" s="128">
        <v>5</v>
      </c>
      <c r="I29" s="211">
        <f>Requirements!$G$2:$G$282*(Requirements!$H$2:$H$282)</f>
        <v>45</v>
      </c>
      <c r="J29" s="84"/>
      <c r="K29" s="157"/>
      <c r="L29" s="214">
        <f>Requirements!$G$2:$G$282*(IF(Requirements!$K$2:$K$282&gt;0,Requirements!$K$2:$K$282,0))</f>
        <v>0</v>
      </c>
      <c r="M29" s="66"/>
      <c r="N29" s="157">
        <v>0</v>
      </c>
      <c r="O29" s="214">
        <f>_xlfn.SINGLE(Requirements!$G$2:$G$282)*(IF(_xlfn.SINGLE(Requirements!$N$2:$N$282)&gt;0,_xlfn.SINGLE(Requirements!$N$2:$N$282),0))</f>
        <v>0</v>
      </c>
      <c r="P29" s="66"/>
      <c r="Q29" s="157"/>
      <c r="R29" s="214">
        <f>_xlfn.SINGLE(Requirements!$G$2:$G$282)*(IF(_xlfn.SINGLE(Requirements!$Q$2:$Q$282)&gt;0,_xlfn.SINGLE(Requirements!$Q$2:$Q$282),0))</f>
        <v>0</v>
      </c>
    </row>
    <row r="30" spans="1:18" ht="39" customHeight="1" x14ac:dyDescent="0.55000000000000004">
      <c r="A30" s="93" t="s">
        <v>650</v>
      </c>
      <c r="B30" s="80" t="s">
        <v>31</v>
      </c>
      <c r="C30" s="81" t="s">
        <v>645</v>
      </c>
      <c r="D30" s="94" t="s">
        <v>115</v>
      </c>
      <c r="E30" s="82" t="s">
        <v>120</v>
      </c>
      <c r="F30" s="83" t="s">
        <v>23</v>
      </c>
      <c r="G30" s="84">
        <f>IF(Requirements!$F30="Essential",9,IF(Requirements!$F30="Advanced",3,1))</f>
        <v>9</v>
      </c>
      <c r="H30" s="128">
        <v>5</v>
      </c>
      <c r="I30" s="211">
        <f>Requirements!$G$2:$G$282*(Requirements!$H$2:$H$282)</f>
        <v>45</v>
      </c>
      <c r="J30" s="84"/>
      <c r="K30" s="157"/>
      <c r="L30" s="214">
        <f>Requirements!$G$2:$G$282*(IF(Requirements!$K$2:$K$282&gt;0,Requirements!$K$2:$K$282,0))</f>
        <v>0</v>
      </c>
      <c r="M30" s="66"/>
      <c r="N30" s="157">
        <v>3</v>
      </c>
      <c r="O30" s="214">
        <f>_xlfn.SINGLE(Requirements!$G$2:$G$282)*(IF(_xlfn.SINGLE(Requirements!$N$2:$N$282)&gt;0,_xlfn.SINGLE(Requirements!$N$2:$N$282),0))</f>
        <v>27</v>
      </c>
      <c r="P30" s="66"/>
      <c r="Q30" s="157"/>
      <c r="R30" s="214">
        <f>_xlfn.SINGLE(Requirements!$G$2:$G$282)*(IF(_xlfn.SINGLE(Requirements!$Q$2:$Q$282)&gt;0,_xlfn.SINGLE(Requirements!$Q$2:$Q$282),0))</f>
        <v>0</v>
      </c>
    </row>
    <row r="31" spans="1:18" ht="39" customHeight="1" x14ac:dyDescent="0.55000000000000004">
      <c r="A31" s="93" t="s">
        <v>651</v>
      </c>
      <c r="B31" s="80" t="s">
        <v>31</v>
      </c>
      <c r="C31" s="81" t="s">
        <v>645</v>
      </c>
      <c r="D31" s="94" t="s">
        <v>115</v>
      </c>
      <c r="E31" s="82" t="s">
        <v>121</v>
      </c>
      <c r="F31" s="83" t="s">
        <v>23</v>
      </c>
      <c r="G31" s="84">
        <f>IF(Requirements!$F31="Essential",9,IF(Requirements!$F31="Advanced",3,1))</f>
        <v>9</v>
      </c>
      <c r="H31" s="128">
        <v>5</v>
      </c>
      <c r="I31" s="211">
        <f>Requirements!$G$2:$G$282*(Requirements!$H$2:$H$282)</f>
        <v>45</v>
      </c>
      <c r="J31" s="84"/>
      <c r="K31" s="157"/>
      <c r="L31" s="214">
        <f>Requirements!$G$2:$G$282*(IF(Requirements!$K$2:$K$282&gt;0,Requirements!$K$2:$K$282,0))</f>
        <v>0</v>
      </c>
      <c r="M31" s="66"/>
      <c r="N31" s="157">
        <v>2</v>
      </c>
      <c r="O31" s="214">
        <f>_xlfn.SINGLE(Requirements!$G$2:$G$282)*(IF(_xlfn.SINGLE(Requirements!$N$2:$N$282)&gt;0,_xlfn.SINGLE(Requirements!$N$2:$N$282),0))</f>
        <v>18</v>
      </c>
      <c r="P31" s="66"/>
      <c r="Q31" s="157"/>
      <c r="R31" s="214">
        <f>_xlfn.SINGLE(Requirements!$G$2:$G$282)*(IF(_xlfn.SINGLE(Requirements!$Q$2:$Q$282)&gt;0,_xlfn.SINGLE(Requirements!$Q$2:$Q$282),0))</f>
        <v>0</v>
      </c>
    </row>
    <row r="32" spans="1:18" ht="39" customHeight="1" x14ac:dyDescent="0.55000000000000004">
      <c r="A32" s="93" t="s">
        <v>652</v>
      </c>
      <c r="B32" s="80" t="s">
        <v>31</v>
      </c>
      <c r="C32" s="81" t="s">
        <v>645</v>
      </c>
      <c r="D32" s="94" t="s">
        <v>115</v>
      </c>
      <c r="E32" s="82" t="s">
        <v>122</v>
      </c>
      <c r="F32" s="83" t="s">
        <v>24</v>
      </c>
      <c r="G32" s="84">
        <f>IF(Requirements!$F32="Essential",9,IF(Requirements!$F32="Advanced",3,1))</f>
        <v>3</v>
      </c>
      <c r="H32" s="128">
        <v>5</v>
      </c>
      <c r="I32" s="211">
        <f>Requirements!$G$2:$G$282*(Requirements!$H$2:$H$282)</f>
        <v>15</v>
      </c>
      <c r="J32" s="84"/>
      <c r="K32" s="157"/>
      <c r="L32" s="214">
        <f>Requirements!$G$2:$G$282*(IF(Requirements!$K$2:$K$282&gt;0,Requirements!$K$2:$K$282,0))</f>
        <v>0</v>
      </c>
      <c r="M32" s="66"/>
      <c r="N32" s="157">
        <v>3</v>
      </c>
      <c r="O32" s="214">
        <f>_xlfn.SINGLE(Requirements!$G$2:$G$282)*(IF(_xlfn.SINGLE(Requirements!$N$2:$N$282)&gt;0,_xlfn.SINGLE(Requirements!$N$2:$N$282),0))</f>
        <v>9</v>
      </c>
      <c r="P32" s="66"/>
      <c r="Q32" s="157"/>
      <c r="R32" s="214">
        <f>_xlfn.SINGLE(Requirements!$G$2:$G$282)*(IF(_xlfn.SINGLE(Requirements!$Q$2:$Q$282)&gt;0,_xlfn.SINGLE(Requirements!$Q$2:$Q$282),0))</f>
        <v>0</v>
      </c>
    </row>
    <row r="33" spans="1:18" ht="39" customHeight="1" x14ac:dyDescent="0.55000000000000004">
      <c r="A33" s="93" t="s">
        <v>653</v>
      </c>
      <c r="B33" s="80" t="s">
        <v>31</v>
      </c>
      <c r="C33" s="81" t="s">
        <v>645</v>
      </c>
      <c r="D33" s="94" t="s">
        <v>123</v>
      </c>
      <c r="E33" s="82" t="s">
        <v>124</v>
      </c>
      <c r="F33" s="83" t="s">
        <v>23</v>
      </c>
      <c r="G33" s="84">
        <f>IF(Requirements!$F33="Essential",9,IF(Requirements!$F33="Advanced",3,1))</f>
        <v>9</v>
      </c>
      <c r="H33" s="128">
        <v>5</v>
      </c>
      <c r="I33" s="211">
        <f>Requirements!$G$2:$G$282*(Requirements!$H$2:$H$282)</f>
        <v>45</v>
      </c>
      <c r="J33" s="84"/>
      <c r="K33" s="157"/>
      <c r="L33" s="214">
        <f>Requirements!$G$2:$G$282*(IF(Requirements!$K$2:$K$282&gt;0,Requirements!$K$2:$K$282,0))</f>
        <v>0</v>
      </c>
      <c r="M33" s="66"/>
      <c r="N33" s="157">
        <v>2</v>
      </c>
      <c r="O33" s="214">
        <f>_xlfn.SINGLE(Requirements!$G$2:$G$282)*(IF(_xlfn.SINGLE(Requirements!$N$2:$N$282)&gt;0,_xlfn.SINGLE(Requirements!$N$2:$N$282),0))</f>
        <v>18</v>
      </c>
      <c r="P33" s="66"/>
      <c r="Q33" s="157"/>
      <c r="R33" s="214">
        <f>_xlfn.SINGLE(Requirements!$G$2:$G$282)*(IF(_xlfn.SINGLE(Requirements!$Q$2:$Q$282)&gt;0,_xlfn.SINGLE(Requirements!$Q$2:$Q$282),0))</f>
        <v>0</v>
      </c>
    </row>
    <row r="34" spans="1:18" ht="39" customHeight="1" x14ac:dyDescent="0.55000000000000004">
      <c r="A34" s="93" t="s">
        <v>654</v>
      </c>
      <c r="B34" s="80" t="s">
        <v>31</v>
      </c>
      <c r="C34" s="81" t="s">
        <v>645</v>
      </c>
      <c r="D34" s="94" t="s">
        <v>123</v>
      </c>
      <c r="E34" s="82" t="s">
        <v>125</v>
      </c>
      <c r="F34" s="83" t="s">
        <v>23</v>
      </c>
      <c r="G34" s="84">
        <f>IF(Requirements!$F34="Essential",9,IF(Requirements!$F34="Advanced",3,1))</f>
        <v>9</v>
      </c>
      <c r="H34" s="128">
        <v>5</v>
      </c>
      <c r="I34" s="211">
        <f>Requirements!$G$2:$G$282*(Requirements!$H$2:$H$282)</f>
        <v>45</v>
      </c>
      <c r="J34" s="84"/>
      <c r="K34" s="157"/>
      <c r="L34" s="214">
        <f>Requirements!$G$2:$G$282*(IF(Requirements!$K$2:$K$282&gt;0,Requirements!$K$2:$K$282,0))</f>
        <v>0</v>
      </c>
      <c r="M34" s="66"/>
      <c r="N34" s="157">
        <v>1</v>
      </c>
      <c r="O34" s="214">
        <f>_xlfn.SINGLE(Requirements!$G$2:$G$282)*(IF(_xlfn.SINGLE(Requirements!$N$2:$N$282)&gt;0,_xlfn.SINGLE(Requirements!$N$2:$N$282),0))</f>
        <v>9</v>
      </c>
      <c r="P34" s="66"/>
      <c r="Q34" s="157"/>
      <c r="R34" s="214">
        <f>_xlfn.SINGLE(Requirements!$G$2:$G$282)*(IF(_xlfn.SINGLE(Requirements!$Q$2:$Q$282)&gt;0,_xlfn.SINGLE(Requirements!$Q$2:$Q$282),0))</f>
        <v>0</v>
      </c>
    </row>
    <row r="35" spans="1:18" ht="39" customHeight="1" x14ac:dyDescent="0.55000000000000004">
      <c r="A35" s="93" t="s">
        <v>655</v>
      </c>
      <c r="B35" s="80" t="s">
        <v>31</v>
      </c>
      <c r="C35" s="81" t="s">
        <v>645</v>
      </c>
      <c r="D35" s="94" t="s">
        <v>123</v>
      </c>
      <c r="E35" s="82" t="s">
        <v>126</v>
      </c>
      <c r="F35" s="83" t="s">
        <v>23</v>
      </c>
      <c r="G35" s="84">
        <f>IF(Requirements!$F35="Essential",9,IF(Requirements!$F35="Advanced",3,1))</f>
        <v>9</v>
      </c>
      <c r="H35" s="128">
        <v>5</v>
      </c>
      <c r="I35" s="211">
        <f>Requirements!$G$2:$G$282*(Requirements!$H$2:$H$282)</f>
        <v>45</v>
      </c>
      <c r="J35" s="84"/>
      <c r="K35" s="157"/>
      <c r="L35" s="214">
        <f>Requirements!$G$2:$G$282*(IF(Requirements!$K$2:$K$282&gt;0,Requirements!$K$2:$K$282,0))</f>
        <v>0</v>
      </c>
      <c r="M35" s="66"/>
      <c r="N35" s="157">
        <v>0</v>
      </c>
      <c r="O35" s="214">
        <f>_xlfn.SINGLE(Requirements!$G$2:$G$282)*(IF(_xlfn.SINGLE(Requirements!$N$2:$N$282)&gt;0,_xlfn.SINGLE(Requirements!$N$2:$N$282),0))</f>
        <v>0</v>
      </c>
      <c r="P35" s="66"/>
      <c r="Q35" s="157"/>
      <c r="R35" s="214">
        <f>_xlfn.SINGLE(Requirements!$G$2:$G$282)*(IF(_xlfn.SINGLE(Requirements!$Q$2:$Q$282)&gt;0,_xlfn.SINGLE(Requirements!$Q$2:$Q$282),0))</f>
        <v>0</v>
      </c>
    </row>
    <row r="36" spans="1:18" ht="39" customHeight="1" x14ac:dyDescent="0.55000000000000004">
      <c r="A36" s="93" t="s">
        <v>656</v>
      </c>
      <c r="B36" s="80" t="s">
        <v>31</v>
      </c>
      <c r="C36" s="81" t="s">
        <v>645</v>
      </c>
      <c r="D36" s="94" t="s">
        <v>123</v>
      </c>
      <c r="E36" s="82" t="s">
        <v>127</v>
      </c>
      <c r="F36" s="83" t="s">
        <v>23</v>
      </c>
      <c r="G36" s="84">
        <f>IF(Requirements!$F36="Essential",9,IF(Requirements!$F36="Advanced",3,1))</f>
        <v>9</v>
      </c>
      <c r="H36" s="128">
        <v>5</v>
      </c>
      <c r="I36" s="211">
        <f>Requirements!$G$2:$G$282*(Requirements!$H$2:$H$282)</f>
        <v>45</v>
      </c>
      <c r="J36" s="84"/>
      <c r="K36" s="157"/>
      <c r="L36" s="214">
        <f>Requirements!$G$2:$G$282*(IF(Requirements!$K$2:$K$282&gt;0,Requirements!$K$2:$K$282,0))</f>
        <v>0</v>
      </c>
      <c r="M36" s="66"/>
      <c r="N36" s="157">
        <v>0</v>
      </c>
      <c r="O36" s="214">
        <f>_xlfn.SINGLE(Requirements!$G$2:$G$282)*(IF(_xlfn.SINGLE(Requirements!$N$2:$N$282)&gt;0,_xlfn.SINGLE(Requirements!$N$2:$N$282),0))</f>
        <v>0</v>
      </c>
      <c r="P36" s="66"/>
      <c r="Q36" s="157"/>
      <c r="R36" s="214">
        <f>_xlfn.SINGLE(Requirements!$G$2:$G$282)*(IF(_xlfn.SINGLE(Requirements!$Q$2:$Q$282)&gt;0,_xlfn.SINGLE(Requirements!$Q$2:$Q$282),0))</f>
        <v>0</v>
      </c>
    </row>
    <row r="37" spans="1:18" ht="39" customHeight="1" x14ac:dyDescent="0.55000000000000004">
      <c r="A37" s="93" t="s">
        <v>657</v>
      </c>
      <c r="B37" s="80" t="s">
        <v>31</v>
      </c>
      <c r="C37" s="81" t="s">
        <v>645</v>
      </c>
      <c r="D37" s="94" t="s">
        <v>123</v>
      </c>
      <c r="E37" s="82" t="s">
        <v>128</v>
      </c>
      <c r="F37" s="83" t="s">
        <v>23</v>
      </c>
      <c r="G37" s="84">
        <f>IF(Requirements!$F37="Essential",9,IF(Requirements!$F37="Advanced",3,1))</f>
        <v>9</v>
      </c>
      <c r="H37" s="128">
        <v>5</v>
      </c>
      <c r="I37" s="211">
        <f>Requirements!$G$2:$G$282*(Requirements!$H$2:$H$282)</f>
        <v>45</v>
      </c>
      <c r="J37" s="84"/>
      <c r="K37" s="157"/>
      <c r="L37" s="214">
        <f>Requirements!$G$2:$G$282*(IF(Requirements!$K$2:$K$282&gt;0,Requirements!$K$2:$K$282,0))</f>
        <v>0</v>
      </c>
      <c r="M37" s="66"/>
      <c r="N37" s="157">
        <v>1</v>
      </c>
      <c r="O37" s="214">
        <f>_xlfn.SINGLE(Requirements!$G$2:$G$282)*(IF(_xlfn.SINGLE(Requirements!$N$2:$N$282)&gt;0,_xlfn.SINGLE(Requirements!$N$2:$N$282),0))</f>
        <v>9</v>
      </c>
      <c r="P37" s="66"/>
      <c r="Q37" s="157"/>
      <c r="R37" s="214">
        <f>_xlfn.SINGLE(Requirements!$G$2:$G$282)*(IF(_xlfn.SINGLE(Requirements!$Q$2:$Q$282)&gt;0,_xlfn.SINGLE(Requirements!$Q$2:$Q$282),0))</f>
        <v>0</v>
      </c>
    </row>
    <row r="38" spans="1:18" ht="39" customHeight="1" x14ac:dyDescent="0.55000000000000004">
      <c r="A38" s="95" t="s">
        <v>658</v>
      </c>
      <c r="B38" s="96" t="s">
        <v>31</v>
      </c>
      <c r="C38" s="81" t="s">
        <v>645</v>
      </c>
      <c r="D38" s="94" t="s">
        <v>123</v>
      </c>
      <c r="E38" s="99" t="s">
        <v>129</v>
      </c>
      <c r="F38" s="100" t="s">
        <v>23</v>
      </c>
      <c r="G38" s="101">
        <f>IF(Requirements!$F38="Essential",9,IF(Requirements!$F38="Advanced",3,1))</f>
        <v>9</v>
      </c>
      <c r="H38" s="130">
        <v>5</v>
      </c>
      <c r="I38" s="221">
        <f>Requirements!$G$2:$G$282*(Requirements!$H$2:$H$282)</f>
        <v>45</v>
      </c>
      <c r="J38" s="101"/>
      <c r="K38" s="157">
        <v>5</v>
      </c>
      <c r="L38" s="227">
        <f>Requirements!$G$2:$G$282*(IF(Requirements!$K$2:$K$282&gt;0,Requirements!$K$2:$K$282,0))</f>
        <v>45</v>
      </c>
      <c r="M38" s="102"/>
      <c r="N38" s="157">
        <v>5</v>
      </c>
      <c r="O38" s="227">
        <f>_xlfn.SINGLE(Requirements!$G$2:$G$282)*(IF(_xlfn.SINGLE(Requirements!$N$2:$N$282)&gt;0,_xlfn.SINGLE(Requirements!$N$2:$N$282),0))</f>
        <v>45</v>
      </c>
      <c r="P38" s="102"/>
      <c r="Q38" s="157">
        <v>2</v>
      </c>
      <c r="R38" s="227">
        <f>_xlfn.SINGLE(Requirements!$G$2:$G$282)*(IF(_xlfn.SINGLE(Requirements!$Q$2:$Q$282)&gt;0,_xlfn.SINGLE(Requirements!$Q$2:$Q$282),0))</f>
        <v>18</v>
      </c>
    </row>
    <row r="39" spans="1:18" ht="39" customHeight="1" x14ac:dyDescent="0.55000000000000004">
      <c r="A39" s="95" t="s">
        <v>659</v>
      </c>
      <c r="B39" s="96" t="s">
        <v>31</v>
      </c>
      <c r="C39" s="81" t="s">
        <v>645</v>
      </c>
      <c r="D39" s="94" t="s">
        <v>123</v>
      </c>
      <c r="E39" s="177" t="s">
        <v>672</v>
      </c>
      <c r="F39" s="178" t="s">
        <v>23</v>
      </c>
      <c r="G39" s="179">
        <f>IF(Requirements!$F39="Essential",9,IF(Requirements!$F39="Advanced",3,1))</f>
        <v>9</v>
      </c>
      <c r="H39" s="180"/>
      <c r="I39" s="210">
        <f>Requirements!$G$2:$G$282*(Requirements!$H$2:$H$282)</f>
        <v>0</v>
      </c>
      <c r="J39" s="182"/>
      <c r="K39" s="157"/>
      <c r="L39" s="209">
        <f>Requirements!$G$2:$G$282*(IF(Requirements!$K$2:$K$282&gt;0,Requirements!$K$2:$K$282,0))</f>
        <v>0</v>
      </c>
      <c r="M39" s="184"/>
      <c r="N39" s="157"/>
      <c r="O39" s="208">
        <f>_xlfn.SINGLE(Requirements!$G$2:$G$282)*(IF(_xlfn.SINGLE(Requirements!$N$2:$N$282)&gt;0,_xlfn.SINGLE(Requirements!$N$2:$N$282),0))</f>
        <v>0</v>
      </c>
      <c r="P39" s="184"/>
      <c r="Q39" s="157"/>
      <c r="R39" s="208">
        <f>_xlfn.SINGLE(Requirements!$G$2:$G$282)*(IF(_xlfn.SINGLE(Requirements!$Q$2:$Q$282)&gt;0,_xlfn.SINGLE(Requirements!$Q$2:$Q$282),0))</f>
        <v>0</v>
      </c>
    </row>
    <row r="40" spans="1:18" ht="39" customHeight="1" x14ac:dyDescent="0.55000000000000004">
      <c r="A40" s="95" t="s">
        <v>660</v>
      </c>
      <c r="B40" s="96" t="s">
        <v>31</v>
      </c>
      <c r="C40" s="81" t="s">
        <v>645</v>
      </c>
      <c r="D40" s="94" t="s">
        <v>123</v>
      </c>
      <c r="E40" s="177" t="s">
        <v>130</v>
      </c>
      <c r="F40" s="178" t="s">
        <v>23</v>
      </c>
      <c r="G40" s="179">
        <f>IF(Requirements!$F40="Essential",9,IF(Requirements!$F40="Advanced",3,1))</f>
        <v>9</v>
      </c>
      <c r="H40" s="180"/>
      <c r="I40" s="210">
        <f>Requirements!$G$2:$G$282*(Requirements!$H$2:$H$282)</f>
        <v>0</v>
      </c>
      <c r="J40" s="182"/>
      <c r="K40" s="157"/>
      <c r="L40" s="209">
        <f>Requirements!$G$2:$G$282*(IF(Requirements!$K$2:$K$282&gt;0,Requirements!$K$2:$K$282,0))</f>
        <v>0</v>
      </c>
      <c r="M40" s="184"/>
      <c r="N40" s="157"/>
      <c r="O40" s="208">
        <f>_xlfn.SINGLE(Requirements!$G$2:$G$282)*(IF(_xlfn.SINGLE(Requirements!$N$2:$N$282)&gt;0,_xlfn.SINGLE(Requirements!$N$2:$N$282),0))</f>
        <v>0</v>
      </c>
      <c r="P40" s="184"/>
      <c r="Q40" s="157"/>
      <c r="R40" s="208">
        <f>_xlfn.SINGLE(Requirements!$G$2:$G$282)*(IF(_xlfn.SINGLE(Requirements!$Q$2:$Q$282)&gt;0,_xlfn.SINGLE(Requirements!$Q$2:$Q$282),0))</f>
        <v>0</v>
      </c>
    </row>
    <row r="41" spans="1:18" ht="39" customHeight="1" x14ac:dyDescent="0.55000000000000004">
      <c r="A41" s="95" t="s">
        <v>661</v>
      </c>
      <c r="B41" s="96" t="s">
        <v>31</v>
      </c>
      <c r="C41" s="81" t="s">
        <v>645</v>
      </c>
      <c r="D41" s="176" t="s">
        <v>673</v>
      </c>
      <c r="E41" s="177" t="s">
        <v>674</v>
      </c>
      <c r="F41" s="178" t="s">
        <v>23</v>
      </c>
      <c r="G41" s="179">
        <f>IF(Requirements!$F41="Essential",9,IF(Requirements!$F41="Advanced",3,1))</f>
        <v>9</v>
      </c>
      <c r="H41" s="180"/>
      <c r="I41" s="210">
        <f>Requirements!$G$2:$G$282*(Requirements!$H$2:$H$282)</f>
        <v>0</v>
      </c>
      <c r="J41" s="182"/>
      <c r="K41" s="157"/>
      <c r="L41" s="209">
        <f>Requirements!$G$2:$G$282*(IF(Requirements!$K$2:$K$282&gt;0,Requirements!$K$2:$K$282,0))</f>
        <v>0</v>
      </c>
      <c r="M41" s="184"/>
      <c r="N41" s="157"/>
      <c r="O41" s="208">
        <f>_xlfn.SINGLE(Requirements!$G$2:$G$282)*(IF(_xlfn.SINGLE(Requirements!$N$2:$N$282)&gt;0,_xlfn.SINGLE(Requirements!$N$2:$N$282),0))</f>
        <v>0</v>
      </c>
      <c r="P41" s="184"/>
      <c r="Q41" s="157"/>
      <c r="R41" s="208">
        <f>_xlfn.SINGLE(Requirements!$G$2:$G$282)*(IF(_xlfn.SINGLE(Requirements!$Q$2:$Q$282)&gt;0,_xlfn.SINGLE(Requirements!$Q$2:$Q$282),0))</f>
        <v>0</v>
      </c>
    </row>
    <row r="42" spans="1:18" ht="39" customHeight="1" x14ac:dyDescent="0.55000000000000004">
      <c r="A42" s="95" t="s">
        <v>662</v>
      </c>
      <c r="B42" s="96" t="s">
        <v>31</v>
      </c>
      <c r="C42" s="81" t="s">
        <v>645</v>
      </c>
      <c r="D42" s="176" t="s">
        <v>673</v>
      </c>
      <c r="E42" s="177" t="s">
        <v>675</v>
      </c>
      <c r="F42" s="178" t="s">
        <v>23</v>
      </c>
      <c r="G42" s="179">
        <f>IF(Requirements!$F42="Essential",9,IF(Requirements!$F42="Advanced",3,1))</f>
        <v>9</v>
      </c>
      <c r="H42" s="180"/>
      <c r="I42" s="210">
        <f>Requirements!$G$2:$G$282*(Requirements!$H$2:$H$282)</f>
        <v>0</v>
      </c>
      <c r="J42" s="182"/>
      <c r="K42" s="157"/>
      <c r="L42" s="209">
        <f>Requirements!$G$2:$G$282*(IF(Requirements!$K$2:$K$282&gt;0,Requirements!$K$2:$K$282,0))</f>
        <v>0</v>
      </c>
      <c r="M42" s="184"/>
      <c r="N42" s="157"/>
      <c r="O42" s="208">
        <f>_xlfn.SINGLE(Requirements!$G$2:$G$282)*(IF(_xlfn.SINGLE(Requirements!$N$2:$N$282)&gt;0,_xlfn.SINGLE(Requirements!$N$2:$N$282),0))</f>
        <v>0</v>
      </c>
      <c r="P42" s="184"/>
      <c r="Q42" s="157"/>
      <c r="R42" s="208">
        <f>_xlfn.SINGLE(Requirements!$G$2:$G$282)*(IF(_xlfn.SINGLE(Requirements!$Q$2:$Q$282)&gt;0,_xlfn.SINGLE(Requirements!$Q$2:$Q$282),0))</f>
        <v>0</v>
      </c>
    </row>
    <row r="43" spans="1:18" ht="39" customHeight="1" x14ac:dyDescent="0.55000000000000004">
      <c r="A43" s="95" t="s">
        <v>663</v>
      </c>
      <c r="B43" s="96" t="s">
        <v>31</v>
      </c>
      <c r="C43" s="81" t="s">
        <v>645</v>
      </c>
      <c r="D43" s="176" t="s">
        <v>673</v>
      </c>
      <c r="E43" s="177" t="s">
        <v>676</v>
      </c>
      <c r="F43" s="178" t="s">
        <v>23</v>
      </c>
      <c r="G43" s="179">
        <f>IF(Requirements!$F43="Essential",9,IF(Requirements!$F43="Advanced",3,1))</f>
        <v>9</v>
      </c>
      <c r="H43" s="180"/>
      <c r="I43" s="210">
        <f>Requirements!$G$2:$G$282*(Requirements!$H$2:$H$282)</f>
        <v>0</v>
      </c>
      <c r="J43" s="182"/>
      <c r="K43" s="157"/>
      <c r="L43" s="209">
        <f>Requirements!$G$2:$G$282*(IF(Requirements!$K$2:$K$282&gt;0,Requirements!$K$2:$K$282,0))</f>
        <v>0</v>
      </c>
      <c r="M43" s="184"/>
      <c r="N43" s="157"/>
      <c r="O43" s="208">
        <f>_xlfn.SINGLE(Requirements!$G$2:$G$282)*(IF(_xlfn.SINGLE(Requirements!$N$2:$N$282)&gt;0,_xlfn.SINGLE(Requirements!$N$2:$N$282),0))</f>
        <v>0</v>
      </c>
      <c r="P43" s="184"/>
      <c r="Q43" s="157"/>
      <c r="R43" s="208">
        <f>_xlfn.SINGLE(Requirements!$G$2:$G$282)*(IF(_xlfn.SINGLE(Requirements!$Q$2:$Q$282)&gt;0,_xlfn.SINGLE(Requirements!$Q$2:$Q$282),0))</f>
        <v>0</v>
      </c>
    </row>
    <row r="44" spans="1:18" ht="39" customHeight="1" x14ac:dyDescent="0.55000000000000004">
      <c r="A44" s="95" t="s">
        <v>664</v>
      </c>
      <c r="B44" s="96" t="s">
        <v>31</v>
      </c>
      <c r="C44" s="81" t="s">
        <v>645</v>
      </c>
      <c r="D44" s="176" t="s">
        <v>679</v>
      </c>
      <c r="E44" s="177" t="s">
        <v>677</v>
      </c>
      <c r="F44" s="178" t="s">
        <v>24</v>
      </c>
      <c r="G44" s="179">
        <f>IF(Requirements!$F44="Essential",9,IF(Requirements!$F44="Advanced",3,1))</f>
        <v>3</v>
      </c>
      <c r="H44" s="180"/>
      <c r="I44" s="210">
        <f>Requirements!$G$2:$G$282*(Requirements!$H$2:$H$282)</f>
        <v>0</v>
      </c>
      <c r="J44" s="182"/>
      <c r="K44" s="157"/>
      <c r="L44" s="209">
        <f>Requirements!$G$2:$G$282*(IF(Requirements!$K$2:$K$282&gt;0,Requirements!$K$2:$K$282,0))</f>
        <v>0</v>
      </c>
      <c r="M44" s="184"/>
      <c r="N44" s="157"/>
      <c r="O44" s="208">
        <f>_xlfn.SINGLE(Requirements!$G$2:$G$282)*(IF(_xlfn.SINGLE(Requirements!$N$2:$N$282)&gt;0,_xlfn.SINGLE(Requirements!$N$2:$N$282),0))</f>
        <v>0</v>
      </c>
      <c r="P44" s="184"/>
      <c r="Q44" s="157"/>
      <c r="R44" s="208">
        <f>_xlfn.SINGLE(Requirements!$G$2:$G$282)*(IF(_xlfn.SINGLE(Requirements!$Q$2:$Q$282)&gt;0,_xlfn.SINGLE(Requirements!$Q$2:$Q$282),0))</f>
        <v>0</v>
      </c>
    </row>
    <row r="45" spans="1:18" ht="39" customHeight="1" thickBot="1" x14ac:dyDescent="0.6">
      <c r="A45" s="95" t="s">
        <v>680</v>
      </c>
      <c r="B45" s="96" t="s">
        <v>31</v>
      </c>
      <c r="C45" s="81" t="s">
        <v>645</v>
      </c>
      <c r="D45" s="176" t="s">
        <v>679</v>
      </c>
      <c r="E45" s="177" t="s">
        <v>678</v>
      </c>
      <c r="F45" s="178" t="s">
        <v>25</v>
      </c>
      <c r="G45" s="179">
        <f>IF(Requirements!$F45="Essential",9,IF(Requirements!$F45="Advanced",3,1))</f>
        <v>1</v>
      </c>
      <c r="H45" s="180"/>
      <c r="I45" s="210">
        <f>Requirements!$G$2:$G$282*(Requirements!$H$2:$H$282)</f>
        <v>0</v>
      </c>
      <c r="J45" s="182"/>
      <c r="K45" s="157"/>
      <c r="L45" s="209">
        <f>Requirements!$G$2:$G$282*(IF(Requirements!$K$2:$K$282&gt;0,Requirements!$K$2:$K$282,0))</f>
        <v>0</v>
      </c>
      <c r="M45" s="184"/>
      <c r="N45" s="157"/>
      <c r="O45" s="208">
        <f>_xlfn.SINGLE(Requirements!$G$2:$G$282)*(IF(_xlfn.SINGLE(Requirements!$N$2:$N$282)&gt;0,_xlfn.SINGLE(Requirements!$N$2:$N$282),0))</f>
        <v>0</v>
      </c>
      <c r="P45" s="184"/>
      <c r="Q45" s="157"/>
      <c r="R45" s="208">
        <f>_xlfn.SINGLE(Requirements!$G$2:$G$282)*(IF(_xlfn.SINGLE(Requirements!$Q$2:$Q$282)&gt;0,_xlfn.SINGLE(Requirements!$Q$2:$Q$282),0))</f>
        <v>0</v>
      </c>
    </row>
    <row r="46" spans="1:18" ht="39" customHeight="1" x14ac:dyDescent="0.55000000000000004">
      <c r="A46" s="91" t="s">
        <v>599</v>
      </c>
      <c r="B46" s="74" t="s">
        <v>31</v>
      </c>
      <c r="C46" s="75" t="s">
        <v>40</v>
      </c>
      <c r="D46" s="92" t="s">
        <v>131</v>
      </c>
      <c r="E46" s="76" t="s">
        <v>132</v>
      </c>
      <c r="F46" s="77" t="s">
        <v>23</v>
      </c>
      <c r="G46" s="78">
        <f>IF(Requirements!$F46="Essential",9,IF(Requirements!$F46="Advanced",3,1))</f>
        <v>9</v>
      </c>
      <c r="H46" s="128">
        <v>5</v>
      </c>
      <c r="I46" s="211">
        <f>Requirements!$G$2:$G$282*(Requirements!$H$2:$H$282)</f>
        <v>45</v>
      </c>
      <c r="J46" s="78"/>
      <c r="K46" s="157">
        <v>4</v>
      </c>
      <c r="L46" s="229">
        <f>Requirements!$G$2:$G$282*(IF(Requirements!$K$2:$K$282&gt;0,Requirements!$K$2:$K$282,0))</f>
        <v>36</v>
      </c>
      <c r="M46" s="65"/>
      <c r="N46" s="157">
        <v>4</v>
      </c>
      <c r="O46" s="229">
        <f>_xlfn.SINGLE(Requirements!$G$2:$G$282)*(IF(_xlfn.SINGLE(Requirements!$N$2:$N$282)&gt;0,_xlfn.SINGLE(Requirements!$N$2:$N$282),0))</f>
        <v>36</v>
      </c>
      <c r="P46" s="65"/>
      <c r="Q46" s="157">
        <v>2</v>
      </c>
      <c r="R46" s="229">
        <f>_xlfn.SINGLE(Requirements!$G$2:$G$282)*(IF(_xlfn.SINGLE(Requirements!$Q$2:$Q$282)&gt;0,_xlfn.SINGLE(Requirements!$Q$2:$Q$282),0))</f>
        <v>18</v>
      </c>
    </row>
    <row r="47" spans="1:18" ht="39" customHeight="1" x14ac:dyDescent="0.55000000000000004">
      <c r="A47" s="93" t="s">
        <v>600</v>
      </c>
      <c r="B47" s="80" t="s">
        <v>31</v>
      </c>
      <c r="C47" s="81" t="s">
        <v>40</v>
      </c>
      <c r="D47" s="94" t="s">
        <v>131</v>
      </c>
      <c r="E47" s="82" t="s">
        <v>133</v>
      </c>
      <c r="F47" s="83" t="s">
        <v>23</v>
      </c>
      <c r="G47" s="84">
        <f>IF(Requirements!$F47="Essential",9,IF(Requirements!$F47="Advanced",3,1))</f>
        <v>9</v>
      </c>
      <c r="H47" s="128">
        <v>5</v>
      </c>
      <c r="I47" s="211">
        <f>Requirements!$G$2:$G$282*(Requirements!$H$2:$H$282)</f>
        <v>45</v>
      </c>
      <c r="J47" s="84"/>
      <c r="K47" s="157">
        <v>4</v>
      </c>
      <c r="L47" s="214">
        <f>Requirements!$G$2:$G$282*(IF(Requirements!$K$2:$K$282&gt;0,Requirements!$K$2:$K$282,0))</f>
        <v>36</v>
      </c>
      <c r="M47" s="66"/>
      <c r="N47" s="157">
        <v>4</v>
      </c>
      <c r="O47" s="214">
        <f>_xlfn.SINGLE(Requirements!$G$2:$G$282)*(IF(_xlfn.SINGLE(Requirements!$N$2:$N$282)&gt;0,_xlfn.SINGLE(Requirements!$N$2:$N$282),0))</f>
        <v>36</v>
      </c>
      <c r="P47" s="66"/>
      <c r="Q47" s="157">
        <v>1</v>
      </c>
      <c r="R47" s="214">
        <f>_xlfn.SINGLE(Requirements!$G$2:$G$282)*(IF(_xlfn.SINGLE(Requirements!$Q$2:$Q$282)&gt;0,_xlfn.SINGLE(Requirements!$Q$2:$Q$282),0))</f>
        <v>9</v>
      </c>
    </row>
    <row r="48" spans="1:18" ht="39" customHeight="1" x14ac:dyDescent="0.55000000000000004">
      <c r="A48" s="93" t="s">
        <v>601</v>
      </c>
      <c r="B48" s="80" t="s">
        <v>31</v>
      </c>
      <c r="C48" s="81" t="s">
        <v>40</v>
      </c>
      <c r="D48" s="94" t="s">
        <v>131</v>
      </c>
      <c r="E48" s="82" t="s">
        <v>134</v>
      </c>
      <c r="F48" s="83" t="s">
        <v>23</v>
      </c>
      <c r="G48" s="84">
        <f>IF(Requirements!$F48="Essential",9,IF(Requirements!$F48="Advanced",3,1))</f>
        <v>9</v>
      </c>
      <c r="H48" s="128">
        <v>5</v>
      </c>
      <c r="I48" s="211">
        <f>Requirements!$G$2:$G$282*(Requirements!$H$2:$H$282)</f>
        <v>45</v>
      </c>
      <c r="J48" s="84"/>
      <c r="K48" s="157"/>
      <c r="L48" s="214">
        <f>Requirements!$G$2:$G$282*(IF(Requirements!$K$2:$K$282&gt;0,Requirements!$K$2:$K$282,0))</f>
        <v>0</v>
      </c>
      <c r="M48" s="66"/>
      <c r="N48" s="157">
        <v>4</v>
      </c>
      <c r="O48" s="214">
        <f>_xlfn.SINGLE(Requirements!$G$2:$G$282)*(IF(_xlfn.SINGLE(Requirements!$N$2:$N$282)&gt;0,_xlfn.SINGLE(Requirements!$N$2:$N$282),0))</f>
        <v>36</v>
      </c>
      <c r="P48" s="66"/>
      <c r="Q48" s="157"/>
      <c r="R48" s="214">
        <f>_xlfn.SINGLE(Requirements!$G$2:$G$282)*(IF(_xlfn.SINGLE(Requirements!$Q$2:$Q$282)&gt;0,_xlfn.SINGLE(Requirements!$Q$2:$Q$282),0))</f>
        <v>0</v>
      </c>
    </row>
    <row r="49" spans="1:18" ht="39" customHeight="1" x14ac:dyDescent="0.55000000000000004">
      <c r="A49" s="93" t="s">
        <v>602</v>
      </c>
      <c r="B49" s="80" t="s">
        <v>31</v>
      </c>
      <c r="C49" s="81" t="s">
        <v>40</v>
      </c>
      <c r="D49" s="94" t="s">
        <v>131</v>
      </c>
      <c r="E49" s="82" t="s">
        <v>620</v>
      </c>
      <c r="F49" s="83" t="s">
        <v>23</v>
      </c>
      <c r="G49" s="84">
        <f>IF(Requirements!$F49="Essential",9,IF(Requirements!$F49="Advanced",3,1))</f>
        <v>9</v>
      </c>
      <c r="H49" s="128">
        <v>5</v>
      </c>
      <c r="I49" s="211">
        <f>Requirements!$G$2:$G$282*(Requirements!$H$2:$H$282)</f>
        <v>45</v>
      </c>
      <c r="J49" s="84"/>
      <c r="K49" s="157"/>
      <c r="L49" s="214">
        <f>Requirements!$G$2:$G$282*(IF(Requirements!$K$2:$K$282&gt;0,Requirements!$K$2:$K$282,0))</f>
        <v>0</v>
      </c>
      <c r="M49" s="66"/>
      <c r="N49" s="157">
        <v>3</v>
      </c>
      <c r="O49" s="214">
        <f>_xlfn.SINGLE(Requirements!$G$2:$G$282)*(IF(_xlfn.SINGLE(Requirements!$N$2:$N$282)&gt;0,_xlfn.SINGLE(Requirements!$N$2:$N$282),0))</f>
        <v>27</v>
      </c>
      <c r="P49" s="66"/>
      <c r="Q49" s="157"/>
      <c r="R49" s="214">
        <f>_xlfn.SINGLE(Requirements!$G$2:$G$282)*(IF(_xlfn.SINGLE(Requirements!$Q$2:$Q$282)&gt;0,_xlfn.SINGLE(Requirements!$Q$2:$Q$282),0))</f>
        <v>0</v>
      </c>
    </row>
    <row r="50" spans="1:18" ht="39" customHeight="1" x14ac:dyDescent="0.55000000000000004">
      <c r="A50" s="93" t="s">
        <v>603</v>
      </c>
      <c r="B50" s="80" t="s">
        <v>31</v>
      </c>
      <c r="C50" s="81" t="s">
        <v>40</v>
      </c>
      <c r="D50" s="94" t="s">
        <v>131</v>
      </c>
      <c r="E50" s="82" t="s">
        <v>135</v>
      </c>
      <c r="F50" s="83" t="s">
        <v>23</v>
      </c>
      <c r="G50" s="84">
        <f>IF(Requirements!$F50="Essential",9,IF(Requirements!$F50="Advanced",3,1))</f>
        <v>9</v>
      </c>
      <c r="H50" s="128">
        <v>5</v>
      </c>
      <c r="I50" s="211">
        <f>Requirements!$G$2:$G$282*(Requirements!$H$2:$H$282)</f>
        <v>45</v>
      </c>
      <c r="J50" s="84"/>
      <c r="K50" s="157"/>
      <c r="L50" s="214">
        <f>Requirements!$G$2:$G$282*(IF(Requirements!$K$2:$K$282&gt;0,Requirements!$K$2:$K$282,0))</f>
        <v>0</v>
      </c>
      <c r="M50" s="66"/>
      <c r="N50" s="157">
        <v>3</v>
      </c>
      <c r="O50" s="214">
        <f>_xlfn.SINGLE(Requirements!$G$2:$G$282)*(IF(_xlfn.SINGLE(Requirements!$N$2:$N$282)&gt;0,_xlfn.SINGLE(Requirements!$N$2:$N$282),0))</f>
        <v>27</v>
      </c>
      <c r="P50" s="66"/>
      <c r="Q50" s="157"/>
      <c r="R50" s="214">
        <f>_xlfn.SINGLE(Requirements!$G$2:$G$282)*(IF(_xlfn.SINGLE(Requirements!$Q$2:$Q$282)&gt;0,_xlfn.SINGLE(Requirements!$Q$2:$Q$282),0))</f>
        <v>0</v>
      </c>
    </row>
    <row r="51" spans="1:18" ht="39" customHeight="1" x14ac:dyDescent="0.55000000000000004">
      <c r="A51" s="93" t="s">
        <v>604</v>
      </c>
      <c r="B51" s="80" t="s">
        <v>31</v>
      </c>
      <c r="C51" s="81" t="s">
        <v>40</v>
      </c>
      <c r="D51" s="94" t="s">
        <v>131</v>
      </c>
      <c r="E51" s="82" t="s">
        <v>136</v>
      </c>
      <c r="F51" s="83" t="s">
        <v>23</v>
      </c>
      <c r="G51" s="84">
        <f>IF(Requirements!$F51="Essential",9,IF(Requirements!$F51="Advanced",3,1))</f>
        <v>9</v>
      </c>
      <c r="H51" s="128">
        <v>5</v>
      </c>
      <c r="I51" s="211">
        <f>Requirements!$G$2:$G$282*(Requirements!$H$2:$H$282)</f>
        <v>45</v>
      </c>
      <c r="J51" s="84"/>
      <c r="K51" s="157"/>
      <c r="L51" s="214">
        <f>Requirements!$G$2:$G$282*(IF(Requirements!$K$2:$K$282&gt;0,Requirements!$K$2:$K$282,0))</f>
        <v>0</v>
      </c>
      <c r="M51" s="66"/>
      <c r="N51" s="157">
        <v>3</v>
      </c>
      <c r="O51" s="214">
        <f>_xlfn.SINGLE(Requirements!$G$2:$G$282)*(IF(_xlfn.SINGLE(Requirements!$N$2:$N$282)&gt;0,_xlfn.SINGLE(Requirements!$N$2:$N$282),0))</f>
        <v>27</v>
      </c>
      <c r="P51" s="66"/>
      <c r="Q51" s="157"/>
      <c r="R51" s="214">
        <f>_xlfn.SINGLE(Requirements!$G$2:$G$282)*(IF(_xlfn.SINGLE(Requirements!$Q$2:$Q$282)&gt;0,_xlfn.SINGLE(Requirements!$Q$2:$Q$282),0))</f>
        <v>0</v>
      </c>
    </row>
    <row r="52" spans="1:18" ht="39" customHeight="1" x14ac:dyDescent="0.55000000000000004">
      <c r="A52" s="93" t="s">
        <v>605</v>
      </c>
      <c r="B52" s="80" t="s">
        <v>31</v>
      </c>
      <c r="C52" s="81" t="s">
        <v>40</v>
      </c>
      <c r="D52" s="94" t="s">
        <v>131</v>
      </c>
      <c r="E52" s="82" t="s">
        <v>137</v>
      </c>
      <c r="F52" s="83" t="s">
        <v>23</v>
      </c>
      <c r="G52" s="84">
        <f>IF(Requirements!$F52="Essential",9,IF(Requirements!$F52="Advanced",3,1))</f>
        <v>9</v>
      </c>
      <c r="H52" s="128">
        <v>5</v>
      </c>
      <c r="I52" s="211">
        <f>Requirements!$G$2:$G$282*(Requirements!$H$2:$H$282)</f>
        <v>45</v>
      </c>
      <c r="J52" s="84"/>
      <c r="K52" s="157"/>
      <c r="L52" s="214">
        <f>Requirements!$G$2:$G$282*(IF(Requirements!$K$2:$K$282&gt;0,Requirements!$K$2:$K$282,0))</f>
        <v>0</v>
      </c>
      <c r="M52" s="66"/>
      <c r="N52" s="157">
        <v>4</v>
      </c>
      <c r="O52" s="214">
        <f>_xlfn.SINGLE(Requirements!$G$2:$G$282)*(IF(_xlfn.SINGLE(Requirements!$N$2:$N$282)&gt;0,_xlfn.SINGLE(Requirements!$N$2:$N$282),0))</f>
        <v>36</v>
      </c>
      <c r="P52" s="66"/>
      <c r="Q52" s="157"/>
      <c r="R52" s="214">
        <f>_xlfn.SINGLE(Requirements!$G$2:$G$282)*(IF(_xlfn.SINGLE(Requirements!$Q$2:$Q$282)&gt;0,_xlfn.SINGLE(Requirements!$Q$2:$Q$282),0))</f>
        <v>0</v>
      </c>
    </row>
    <row r="53" spans="1:18" ht="39" customHeight="1" x14ac:dyDescent="0.55000000000000004">
      <c r="A53" s="93" t="s">
        <v>606</v>
      </c>
      <c r="B53" s="80" t="s">
        <v>31</v>
      </c>
      <c r="C53" s="81" t="s">
        <v>40</v>
      </c>
      <c r="D53" s="94" t="s">
        <v>131</v>
      </c>
      <c r="E53" s="82" t="s">
        <v>138</v>
      </c>
      <c r="F53" s="83" t="s">
        <v>23</v>
      </c>
      <c r="G53" s="84">
        <f>IF(Requirements!$F53="Essential",9,IF(Requirements!$F53="Advanced",3,1))</f>
        <v>9</v>
      </c>
      <c r="H53" s="128">
        <v>5</v>
      </c>
      <c r="I53" s="211">
        <f>Requirements!$G$2:$G$282*(Requirements!$H$2:$H$282)</f>
        <v>45</v>
      </c>
      <c r="J53" s="84"/>
      <c r="K53" s="157"/>
      <c r="L53" s="214">
        <f>Requirements!$G$2:$G$282*(IF(Requirements!$K$2:$K$282&gt;0,Requirements!$K$2:$K$282,0))</f>
        <v>0</v>
      </c>
      <c r="M53" s="66"/>
      <c r="N53" s="157">
        <v>4</v>
      </c>
      <c r="O53" s="214">
        <f>_xlfn.SINGLE(Requirements!$G$2:$G$282)*(IF(_xlfn.SINGLE(Requirements!$N$2:$N$282)&gt;0,_xlfn.SINGLE(Requirements!$N$2:$N$282),0))</f>
        <v>36</v>
      </c>
      <c r="P53" s="66"/>
      <c r="Q53" s="157"/>
      <c r="R53" s="214">
        <f>_xlfn.SINGLE(Requirements!$G$2:$G$282)*(IF(_xlfn.SINGLE(Requirements!$Q$2:$Q$282)&gt;0,_xlfn.SINGLE(Requirements!$Q$2:$Q$282),0))</f>
        <v>0</v>
      </c>
    </row>
    <row r="54" spans="1:18" ht="39" customHeight="1" x14ac:dyDescent="0.55000000000000004">
      <c r="A54" s="93" t="s">
        <v>607</v>
      </c>
      <c r="B54" s="80" t="s">
        <v>31</v>
      </c>
      <c r="C54" s="81" t="s">
        <v>40</v>
      </c>
      <c r="D54" s="94" t="s">
        <v>131</v>
      </c>
      <c r="E54" s="82" t="s">
        <v>621</v>
      </c>
      <c r="F54" s="83" t="s">
        <v>24</v>
      </c>
      <c r="G54" s="84">
        <f>IF(Requirements!$F54="Essential",9,IF(Requirements!$F54="Advanced",3,1))</f>
        <v>3</v>
      </c>
      <c r="H54" s="128">
        <v>5</v>
      </c>
      <c r="I54" s="211">
        <f>Requirements!$G$2:$G$282*(Requirements!$H$2:$H$282)</f>
        <v>15</v>
      </c>
      <c r="J54" s="84"/>
      <c r="K54" s="157"/>
      <c r="L54" s="214">
        <f>Requirements!$G$2:$G$282*(IF(Requirements!$K$2:$K$282&gt;0,Requirements!$K$2:$K$282,0))</f>
        <v>0</v>
      </c>
      <c r="M54" s="66"/>
      <c r="N54" s="157">
        <v>3</v>
      </c>
      <c r="O54" s="214">
        <f>_xlfn.SINGLE(Requirements!$G$2:$G$282)*(IF(_xlfn.SINGLE(Requirements!$N$2:$N$282)&gt;0,_xlfn.SINGLE(Requirements!$N$2:$N$282),0))</f>
        <v>9</v>
      </c>
      <c r="P54" s="66"/>
      <c r="Q54" s="157"/>
      <c r="R54" s="214">
        <f>_xlfn.SINGLE(Requirements!$G$2:$G$282)*(IF(_xlfn.SINGLE(Requirements!$Q$2:$Q$282)&gt;0,_xlfn.SINGLE(Requirements!$Q$2:$Q$282),0))</f>
        <v>0</v>
      </c>
    </row>
    <row r="55" spans="1:18" ht="39" customHeight="1" x14ac:dyDescent="0.55000000000000004">
      <c r="A55" s="93" t="s">
        <v>608</v>
      </c>
      <c r="B55" s="80" t="s">
        <v>31</v>
      </c>
      <c r="C55" s="81" t="s">
        <v>40</v>
      </c>
      <c r="D55" s="94" t="s">
        <v>131</v>
      </c>
      <c r="E55" s="82" t="s">
        <v>139</v>
      </c>
      <c r="F55" s="83" t="s">
        <v>24</v>
      </c>
      <c r="G55" s="84">
        <f>IF(Requirements!$F55="Essential",9,IF(Requirements!$F55="Advanced",3,1))</f>
        <v>3</v>
      </c>
      <c r="H55" s="128">
        <v>5</v>
      </c>
      <c r="I55" s="211">
        <f>Requirements!$G$2:$G$282*(Requirements!$H$2:$H$282)</f>
        <v>15</v>
      </c>
      <c r="J55" s="84"/>
      <c r="K55" s="157"/>
      <c r="L55" s="214">
        <f>Requirements!$G$2:$G$282*(IF(Requirements!$K$2:$K$282&gt;0,Requirements!$K$2:$K$282,0))</f>
        <v>0</v>
      </c>
      <c r="M55" s="66"/>
      <c r="N55" s="157">
        <v>3</v>
      </c>
      <c r="O55" s="214">
        <f>_xlfn.SINGLE(Requirements!$G$2:$G$282)*(IF(_xlfn.SINGLE(Requirements!$N$2:$N$282)&gt;0,_xlfn.SINGLE(Requirements!$N$2:$N$282),0))</f>
        <v>9</v>
      </c>
      <c r="P55" s="66"/>
      <c r="Q55" s="157"/>
      <c r="R55" s="214">
        <f>_xlfn.SINGLE(Requirements!$G$2:$G$282)*(IF(_xlfn.SINGLE(Requirements!$Q$2:$Q$282)&gt;0,_xlfn.SINGLE(Requirements!$Q$2:$Q$282),0))</f>
        <v>0</v>
      </c>
    </row>
    <row r="56" spans="1:18" ht="39" customHeight="1" x14ac:dyDescent="0.55000000000000004">
      <c r="A56" s="93" t="s">
        <v>609</v>
      </c>
      <c r="B56" s="80" t="s">
        <v>31</v>
      </c>
      <c r="C56" s="81" t="s">
        <v>40</v>
      </c>
      <c r="D56" s="94" t="s">
        <v>131</v>
      </c>
      <c r="E56" s="82" t="s">
        <v>140</v>
      </c>
      <c r="F56" s="83" t="s">
        <v>25</v>
      </c>
      <c r="G56" s="84">
        <f>IF(Requirements!$F56="Essential",9,IF(Requirements!$F56="Advanced",3,1))</f>
        <v>1</v>
      </c>
      <c r="H56" s="128">
        <v>5</v>
      </c>
      <c r="I56" s="211">
        <f>Requirements!$G$2:$G$282*(Requirements!$H$2:$H$282)</f>
        <v>5</v>
      </c>
      <c r="J56" s="84"/>
      <c r="K56" s="157"/>
      <c r="L56" s="214">
        <f>Requirements!$G$2:$G$282*(IF(Requirements!$K$2:$K$282&gt;0,Requirements!$K$2:$K$282,0))</f>
        <v>0</v>
      </c>
      <c r="M56" s="66"/>
      <c r="N56" s="157">
        <v>4</v>
      </c>
      <c r="O56" s="214">
        <f>_xlfn.SINGLE(Requirements!$G$2:$G$282)*(IF(_xlfn.SINGLE(Requirements!$N$2:$N$282)&gt;0,_xlfn.SINGLE(Requirements!$N$2:$N$282),0))</f>
        <v>4</v>
      </c>
      <c r="P56" s="66"/>
      <c r="Q56" s="157"/>
      <c r="R56" s="214">
        <f>_xlfn.SINGLE(Requirements!$G$2:$G$282)*(IF(_xlfn.SINGLE(Requirements!$Q$2:$Q$282)&gt;0,_xlfn.SINGLE(Requirements!$Q$2:$Q$282),0))</f>
        <v>0</v>
      </c>
    </row>
    <row r="57" spans="1:18" ht="39" customHeight="1" x14ac:dyDescent="0.55000000000000004">
      <c r="A57" s="93" t="s">
        <v>610</v>
      </c>
      <c r="B57" s="80" t="s">
        <v>31</v>
      </c>
      <c r="C57" s="81" t="s">
        <v>40</v>
      </c>
      <c r="D57" s="94" t="s">
        <v>131</v>
      </c>
      <c r="E57" s="82" t="s">
        <v>622</v>
      </c>
      <c r="F57" s="83" t="s">
        <v>24</v>
      </c>
      <c r="G57" s="84">
        <f>IF(Requirements!$F57="Essential",9,IF(Requirements!$F57="Advanced",3,1))</f>
        <v>3</v>
      </c>
      <c r="H57" s="128">
        <v>5</v>
      </c>
      <c r="I57" s="211">
        <f>Requirements!$G$2:$G$282*(Requirements!$H$2:$H$282)</f>
        <v>15</v>
      </c>
      <c r="J57" s="84"/>
      <c r="K57" s="157"/>
      <c r="L57" s="214">
        <f>Requirements!$G$2:$G$282*(IF(Requirements!$K$2:$K$282&gt;0,Requirements!$K$2:$K$282,0))</f>
        <v>0</v>
      </c>
      <c r="M57" s="66"/>
      <c r="N57" s="157">
        <v>4</v>
      </c>
      <c r="O57" s="214">
        <f>_xlfn.SINGLE(Requirements!$G$2:$G$282)*(IF(_xlfn.SINGLE(Requirements!$N$2:$N$282)&gt;0,_xlfn.SINGLE(Requirements!$N$2:$N$282),0))</f>
        <v>12</v>
      </c>
      <c r="P57" s="66"/>
      <c r="Q57" s="157"/>
      <c r="R57" s="214">
        <f>_xlfn.SINGLE(Requirements!$G$2:$G$282)*(IF(_xlfn.SINGLE(Requirements!$Q$2:$Q$282)&gt;0,_xlfn.SINGLE(Requirements!$Q$2:$Q$282),0))</f>
        <v>0</v>
      </c>
    </row>
    <row r="58" spans="1:18" ht="39" customHeight="1" x14ac:dyDescent="0.55000000000000004">
      <c r="A58" s="93" t="s">
        <v>611</v>
      </c>
      <c r="B58" s="80" t="s">
        <v>31</v>
      </c>
      <c r="C58" s="81" t="s">
        <v>40</v>
      </c>
      <c r="D58" s="94" t="s">
        <v>141</v>
      </c>
      <c r="E58" s="82" t="s">
        <v>142</v>
      </c>
      <c r="F58" s="83" t="s">
        <v>23</v>
      </c>
      <c r="G58" s="84">
        <f>IF(Requirements!$F58="Essential",9,IF(Requirements!$F58="Advanced",3,1))</f>
        <v>9</v>
      </c>
      <c r="H58" s="128">
        <v>5</v>
      </c>
      <c r="I58" s="211">
        <f>Requirements!$G$2:$G$282*(Requirements!$H$2:$H$282)</f>
        <v>45</v>
      </c>
      <c r="J58" s="84"/>
      <c r="K58" s="157">
        <v>5</v>
      </c>
      <c r="L58" s="214">
        <f>Requirements!$G$2:$G$282*(IF(Requirements!$K$2:$K$282&gt;0,Requirements!$K$2:$K$282,0))</f>
        <v>45</v>
      </c>
      <c r="M58" s="66"/>
      <c r="N58" s="157">
        <v>4</v>
      </c>
      <c r="O58" s="214">
        <f>_xlfn.SINGLE(Requirements!$G$2:$G$282)*(IF(_xlfn.SINGLE(Requirements!$N$2:$N$282)&gt;0,_xlfn.SINGLE(Requirements!$N$2:$N$282),0))</f>
        <v>36</v>
      </c>
      <c r="P58" s="66"/>
      <c r="Q58" s="157">
        <v>1</v>
      </c>
      <c r="R58" s="214">
        <f>_xlfn.SINGLE(Requirements!$G$2:$G$282)*(IF(_xlfn.SINGLE(Requirements!$Q$2:$Q$282)&gt;0,_xlfn.SINGLE(Requirements!$Q$2:$Q$282),0))</f>
        <v>9</v>
      </c>
    </row>
    <row r="59" spans="1:18" ht="39" customHeight="1" x14ac:dyDescent="0.55000000000000004">
      <c r="A59" s="93" t="s">
        <v>612</v>
      </c>
      <c r="B59" s="80" t="s">
        <v>31</v>
      </c>
      <c r="C59" s="81" t="s">
        <v>40</v>
      </c>
      <c r="D59" s="94" t="s">
        <v>141</v>
      </c>
      <c r="E59" s="177" t="s">
        <v>143</v>
      </c>
      <c r="F59" s="178" t="s">
        <v>24</v>
      </c>
      <c r="G59" s="179">
        <f>IF(Requirements!$F59="Essential",9,IF(Requirements!$F59="Advanced",3,1))</f>
        <v>3</v>
      </c>
      <c r="H59" s="180"/>
      <c r="I59" s="210">
        <f>Requirements!$G$2:$G$282*(Requirements!$H$2:$H$282)</f>
        <v>0</v>
      </c>
      <c r="J59" s="182"/>
      <c r="K59" s="157"/>
      <c r="L59" s="209">
        <f>Requirements!$G$2:$G$282*(IF(Requirements!$K$2:$K$282&gt;0,Requirements!$K$2:$K$282,0))</f>
        <v>0</v>
      </c>
      <c r="M59" s="184"/>
      <c r="N59" s="157"/>
      <c r="O59" s="208">
        <f>_xlfn.SINGLE(Requirements!$G$2:$G$282)*(IF(_xlfn.SINGLE(Requirements!$N$2:$N$282)&gt;0,_xlfn.SINGLE(Requirements!$N$2:$N$282),0))</f>
        <v>0</v>
      </c>
      <c r="P59" s="184"/>
      <c r="Q59" s="157"/>
      <c r="R59" s="208">
        <f>_xlfn.SINGLE(Requirements!$G$2:$G$282)*(IF(_xlfn.SINGLE(Requirements!$Q$2:$Q$282)&gt;0,_xlfn.SINGLE(Requirements!$Q$2:$Q$282),0))</f>
        <v>0</v>
      </c>
    </row>
    <row r="60" spans="1:18" ht="39" customHeight="1" x14ac:dyDescent="0.55000000000000004">
      <c r="A60" s="93" t="s">
        <v>613</v>
      </c>
      <c r="B60" s="80" t="s">
        <v>31</v>
      </c>
      <c r="C60" s="81" t="s">
        <v>40</v>
      </c>
      <c r="D60" s="94" t="s">
        <v>141</v>
      </c>
      <c r="E60" s="177" t="s">
        <v>144</v>
      </c>
      <c r="F60" s="178" t="s">
        <v>24</v>
      </c>
      <c r="G60" s="179">
        <f>IF(Requirements!$F60="Essential",9,IF(Requirements!$F60="Advanced",3,1))</f>
        <v>3</v>
      </c>
      <c r="H60" s="180"/>
      <c r="I60" s="210">
        <f>Requirements!$G$2:$G$282*(Requirements!$H$2:$H$282)</f>
        <v>0</v>
      </c>
      <c r="J60" s="182"/>
      <c r="K60" s="157"/>
      <c r="L60" s="209">
        <f>Requirements!$G$2:$G$282*(IF(Requirements!$K$2:$K$282&gt;0,Requirements!$K$2:$K$282,0))</f>
        <v>0</v>
      </c>
      <c r="M60" s="184"/>
      <c r="N60" s="157"/>
      <c r="O60" s="208">
        <f>_xlfn.SINGLE(Requirements!$G$2:$G$282)*(IF(_xlfn.SINGLE(Requirements!$N$2:$N$282)&gt;0,_xlfn.SINGLE(Requirements!$N$2:$N$282),0))</f>
        <v>0</v>
      </c>
      <c r="P60" s="184"/>
      <c r="Q60" s="157"/>
      <c r="R60" s="208">
        <f>_xlfn.SINGLE(Requirements!$G$2:$G$282)*(IF(_xlfn.SINGLE(Requirements!$Q$2:$Q$282)&gt;0,_xlfn.SINGLE(Requirements!$Q$2:$Q$282),0))</f>
        <v>0</v>
      </c>
    </row>
    <row r="61" spans="1:18" ht="39" customHeight="1" x14ac:dyDescent="0.55000000000000004">
      <c r="A61" s="93" t="s">
        <v>614</v>
      </c>
      <c r="B61" s="80" t="s">
        <v>31</v>
      </c>
      <c r="C61" s="81" t="s">
        <v>40</v>
      </c>
      <c r="D61" s="94" t="s">
        <v>145</v>
      </c>
      <c r="E61" s="82" t="s">
        <v>146</v>
      </c>
      <c r="F61" s="83" t="s">
        <v>23</v>
      </c>
      <c r="G61" s="84">
        <f>IF(Requirements!$F61="Essential",9,IF(Requirements!$F61="Advanced",3,1))</f>
        <v>9</v>
      </c>
      <c r="H61" s="128">
        <v>5</v>
      </c>
      <c r="I61" s="211">
        <f>Requirements!$G$2:$G$282*(Requirements!$H$2:$H$282)</f>
        <v>45</v>
      </c>
      <c r="J61" s="84"/>
      <c r="K61" s="157">
        <v>4</v>
      </c>
      <c r="L61" s="214">
        <f>Requirements!$G$2:$G$282*(IF(Requirements!$K$2:$K$282&gt;0,Requirements!$K$2:$K$282,0))</f>
        <v>36</v>
      </c>
      <c r="M61" s="66"/>
      <c r="N61" s="157">
        <v>4</v>
      </c>
      <c r="O61" s="223">
        <f>_xlfn.SINGLE(Requirements!$G$2:$G$282)*(IF(_xlfn.SINGLE(Requirements!$N$2:$N$282)&gt;0,_xlfn.SINGLE(Requirements!$N$2:$N$282),0))</f>
        <v>36</v>
      </c>
      <c r="P61" s="103"/>
      <c r="Q61" s="157">
        <v>3</v>
      </c>
      <c r="R61" s="214">
        <f>_xlfn.SINGLE(Requirements!$G$2:$G$282)*(IF(_xlfn.SINGLE(Requirements!$Q$2:$Q$282)&gt;0,_xlfn.SINGLE(Requirements!$Q$2:$Q$282),0))</f>
        <v>27</v>
      </c>
    </row>
    <row r="62" spans="1:18" ht="39" customHeight="1" x14ac:dyDescent="0.55000000000000004">
      <c r="A62" s="93" t="s">
        <v>615</v>
      </c>
      <c r="B62" s="80" t="s">
        <v>31</v>
      </c>
      <c r="C62" s="81" t="s">
        <v>40</v>
      </c>
      <c r="D62" s="94" t="s">
        <v>145</v>
      </c>
      <c r="E62" s="82" t="s">
        <v>147</v>
      </c>
      <c r="F62" s="83" t="s">
        <v>24</v>
      </c>
      <c r="G62" s="84">
        <f>IF(Requirements!$F62="Essential",9,IF(Requirements!$F62="Advanced",3,1))</f>
        <v>3</v>
      </c>
      <c r="H62" s="128">
        <v>5</v>
      </c>
      <c r="I62" s="211">
        <f>Requirements!$G$2:$G$282*(Requirements!$H$2:$H$282)</f>
        <v>15</v>
      </c>
      <c r="J62" s="84"/>
      <c r="K62" s="157">
        <v>4</v>
      </c>
      <c r="L62" s="214">
        <f>Requirements!$G$2:$G$282*(IF(Requirements!$K$2:$K$282&gt;0,Requirements!$K$2:$K$282,0))</f>
        <v>12</v>
      </c>
      <c r="M62" s="66"/>
      <c r="N62" s="157">
        <v>4</v>
      </c>
      <c r="O62" s="214">
        <f>_xlfn.SINGLE(Requirements!$G$2:$G$282)*(IF(_xlfn.SINGLE(Requirements!$N$2:$N$282)&gt;0,_xlfn.SINGLE(Requirements!$N$2:$N$282),0))</f>
        <v>12</v>
      </c>
      <c r="P62" s="66"/>
      <c r="Q62" s="157">
        <v>3</v>
      </c>
      <c r="R62" s="214">
        <f>_xlfn.SINGLE(Requirements!$G$2:$G$282)*(IF(_xlfn.SINGLE(Requirements!$Q$2:$Q$282)&gt;0,_xlfn.SINGLE(Requirements!$Q$2:$Q$282),0))</f>
        <v>9</v>
      </c>
    </row>
    <row r="63" spans="1:18" ht="39" customHeight="1" x14ac:dyDescent="0.55000000000000004">
      <c r="A63" s="93" t="s">
        <v>623</v>
      </c>
      <c r="B63" s="80" t="s">
        <v>31</v>
      </c>
      <c r="C63" s="81" t="s">
        <v>40</v>
      </c>
      <c r="D63" s="94" t="s">
        <v>145</v>
      </c>
      <c r="E63" s="82" t="s">
        <v>148</v>
      </c>
      <c r="F63" s="83" t="s">
        <v>24</v>
      </c>
      <c r="G63" s="84">
        <f>IF(Requirements!$F63="Essential",9,IF(Requirements!$F63="Advanced",3,1))</f>
        <v>3</v>
      </c>
      <c r="H63" s="128">
        <v>5</v>
      </c>
      <c r="I63" s="211">
        <f>Requirements!$G$2:$G$282*(Requirements!$H$2:$H$282)</f>
        <v>15</v>
      </c>
      <c r="J63" s="84"/>
      <c r="K63" s="157">
        <v>4</v>
      </c>
      <c r="L63" s="214">
        <f>Requirements!$G$2:$G$282*(IF(Requirements!$K$2:$K$282&gt;0,Requirements!$K$2:$K$282,0))</f>
        <v>12</v>
      </c>
      <c r="M63" s="66"/>
      <c r="N63" s="157">
        <v>5</v>
      </c>
      <c r="O63" s="214">
        <f>_xlfn.SINGLE(Requirements!$G$2:$G$282)*(IF(_xlfn.SINGLE(Requirements!$N$2:$N$282)&gt;0,_xlfn.SINGLE(Requirements!$N$2:$N$282),0))</f>
        <v>15</v>
      </c>
      <c r="P63" s="66"/>
      <c r="Q63" s="157">
        <v>2</v>
      </c>
      <c r="R63" s="214">
        <f>_xlfn.SINGLE(Requirements!$G$2:$G$282)*(IF(_xlfn.SINGLE(Requirements!$Q$2:$Q$282)&gt;0,_xlfn.SINGLE(Requirements!$Q$2:$Q$282),0))</f>
        <v>6</v>
      </c>
    </row>
    <row r="64" spans="1:18" ht="39" customHeight="1" thickBot="1" x14ac:dyDescent="0.6">
      <c r="A64" s="104" t="s">
        <v>624</v>
      </c>
      <c r="B64" s="86" t="s">
        <v>31</v>
      </c>
      <c r="C64" s="87" t="s">
        <v>40</v>
      </c>
      <c r="D64" s="105" t="s">
        <v>145</v>
      </c>
      <c r="E64" s="88" t="s">
        <v>149</v>
      </c>
      <c r="F64" s="89" t="s">
        <v>24</v>
      </c>
      <c r="G64" s="90">
        <f>IF(Requirements!$F64="Essential",9,IF(Requirements!$F64="Advanced",3,1))</f>
        <v>3</v>
      </c>
      <c r="H64" s="128">
        <v>5</v>
      </c>
      <c r="I64" s="211">
        <f>Requirements!$G$2:$G$282*(Requirements!$H$2:$H$282)</f>
        <v>15</v>
      </c>
      <c r="J64" s="90"/>
      <c r="K64" s="157">
        <v>4</v>
      </c>
      <c r="L64" s="228">
        <f>Requirements!$G$2:$G$282*(IF(Requirements!$K$2:$K$282&gt;0,Requirements!$K$2:$K$282,0))</f>
        <v>12</v>
      </c>
      <c r="M64" s="67"/>
      <c r="N64" s="157">
        <v>4</v>
      </c>
      <c r="O64" s="228">
        <f>_xlfn.SINGLE(Requirements!$G$2:$G$282)*(IF(_xlfn.SINGLE(Requirements!$N$2:$N$282)&gt;0,_xlfn.SINGLE(Requirements!$N$2:$N$282),0))</f>
        <v>12</v>
      </c>
      <c r="P64" s="67"/>
      <c r="Q64" s="157">
        <v>2</v>
      </c>
      <c r="R64" s="228">
        <f>_xlfn.SINGLE(Requirements!$G$2:$G$282)*(IF(_xlfn.SINGLE(Requirements!$Q$2:$Q$282)&gt;0,_xlfn.SINGLE(Requirements!$Q$2:$Q$282),0))</f>
        <v>6</v>
      </c>
    </row>
    <row r="65" spans="1:18" ht="39" customHeight="1" x14ac:dyDescent="0.55000000000000004">
      <c r="A65" s="93" t="s">
        <v>616</v>
      </c>
      <c r="B65" s="80" t="s">
        <v>31</v>
      </c>
      <c r="C65" s="81" t="s">
        <v>41</v>
      </c>
      <c r="D65" s="94" t="s">
        <v>150</v>
      </c>
      <c r="E65" s="82" t="s">
        <v>625</v>
      </c>
      <c r="F65" s="83" t="s">
        <v>23</v>
      </c>
      <c r="G65" s="84">
        <f>IF(Requirements!$F65="Essential",9,IF(Requirements!$F65="Advanced",3,1))</f>
        <v>9</v>
      </c>
      <c r="H65" s="128">
        <v>5</v>
      </c>
      <c r="I65" s="211">
        <f>Requirements!$G$2:$G$282*(Requirements!$H$2:$H$282)</f>
        <v>45</v>
      </c>
      <c r="J65" s="84"/>
      <c r="K65" s="157">
        <v>5</v>
      </c>
      <c r="L65" s="214">
        <f>Requirements!$G$2:$G$282*(IF(Requirements!$K$2:$K$282&gt;0,Requirements!$K$2:$K$282,0))</f>
        <v>45</v>
      </c>
      <c r="M65" s="66"/>
      <c r="N65" s="157">
        <v>2</v>
      </c>
      <c r="O65" s="223">
        <f>_xlfn.SINGLE(Requirements!$G$2:$G$282)*(IF(_xlfn.SINGLE(Requirements!$N$2:$N$282)&gt;0,_xlfn.SINGLE(Requirements!$N$2:$N$282),0))</f>
        <v>18</v>
      </c>
      <c r="P65" s="103"/>
      <c r="Q65" s="157">
        <v>0</v>
      </c>
      <c r="R65" s="214">
        <f>_xlfn.SINGLE(Requirements!$G$2:$G$282)*(IF(_xlfn.SINGLE(Requirements!$Q$2:$Q$282)&gt;0,_xlfn.SINGLE(Requirements!$Q$2:$Q$282),0))</f>
        <v>0</v>
      </c>
    </row>
    <row r="66" spans="1:18" ht="39" customHeight="1" x14ac:dyDescent="0.55000000000000004">
      <c r="A66" s="93" t="s">
        <v>617</v>
      </c>
      <c r="B66" s="80" t="s">
        <v>31</v>
      </c>
      <c r="C66" s="81" t="s">
        <v>41</v>
      </c>
      <c r="D66" s="94" t="s">
        <v>151</v>
      </c>
      <c r="E66" s="82" t="s">
        <v>626</v>
      </c>
      <c r="F66" s="83" t="s">
        <v>24</v>
      </c>
      <c r="G66" s="84">
        <f>IF(Requirements!$F66="Essential",9,IF(Requirements!$F66="Advanced",3,1))</f>
        <v>3</v>
      </c>
      <c r="H66" s="128">
        <v>5</v>
      </c>
      <c r="I66" s="211">
        <f>Requirements!$G$2:$G$282*(Requirements!$H$2:$H$282)</f>
        <v>15</v>
      </c>
      <c r="J66" s="84"/>
      <c r="K66" s="157">
        <v>5</v>
      </c>
      <c r="L66" s="214">
        <f>Requirements!$G$2:$G$282*(IF(Requirements!$K$2:$K$282&gt;0,Requirements!$K$2:$K$282,0))</f>
        <v>15</v>
      </c>
      <c r="M66" s="66"/>
      <c r="N66" s="157">
        <v>5</v>
      </c>
      <c r="O66" s="214">
        <f>_xlfn.SINGLE(Requirements!$G$2:$G$282)*(IF(_xlfn.SINGLE(Requirements!$N$2:$N$282)&gt;0,_xlfn.SINGLE(Requirements!$N$2:$N$282),0))</f>
        <v>15</v>
      </c>
      <c r="P66" s="66"/>
      <c r="Q66" s="157">
        <v>2</v>
      </c>
      <c r="R66" s="214">
        <f>_xlfn.SINGLE(Requirements!$G$2:$G$282)*(IF(_xlfn.SINGLE(Requirements!$Q$2:$Q$282)&gt;0,_xlfn.SINGLE(Requirements!$Q$2:$Q$282),0))</f>
        <v>6</v>
      </c>
    </row>
    <row r="67" spans="1:18" ht="39" customHeight="1" x14ac:dyDescent="0.55000000000000004">
      <c r="A67" s="93" t="s">
        <v>618</v>
      </c>
      <c r="B67" s="80" t="s">
        <v>31</v>
      </c>
      <c r="C67" s="81" t="s">
        <v>41</v>
      </c>
      <c r="D67" s="94" t="s">
        <v>151</v>
      </c>
      <c r="E67" s="82" t="s">
        <v>627</v>
      </c>
      <c r="F67" s="83" t="s">
        <v>24</v>
      </c>
      <c r="G67" s="84">
        <f>IF(Requirements!$F67="Essential",9,IF(Requirements!$F67="Advanced",3,1))</f>
        <v>3</v>
      </c>
      <c r="H67" s="128">
        <v>5</v>
      </c>
      <c r="I67" s="211">
        <f>Requirements!$G$2:$G$282*(Requirements!$H$2:$H$282)</f>
        <v>15</v>
      </c>
      <c r="J67" s="84"/>
      <c r="K67" s="157">
        <v>5</v>
      </c>
      <c r="L67" s="214">
        <f>Requirements!$G$2:$G$282*(IF(Requirements!$K$2:$K$282&gt;0,Requirements!$K$2:$K$282,0))</f>
        <v>15</v>
      </c>
      <c r="M67" s="66"/>
      <c r="N67" s="157">
        <v>5</v>
      </c>
      <c r="O67" s="214">
        <f>_xlfn.SINGLE(Requirements!$G$2:$G$282)*(IF(_xlfn.SINGLE(Requirements!$N$2:$N$282)&gt;0,_xlfn.SINGLE(Requirements!$N$2:$N$282),0))</f>
        <v>15</v>
      </c>
      <c r="P67" s="66"/>
      <c r="Q67" s="157">
        <v>2</v>
      </c>
      <c r="R67" s="214">
        <f>_xlfn.SINGLE(Requirements!$G$2:$G$282)*(IF(_xlfn.SINGLE(Requirements!$Q$2:$Q$282)&gt;0,_xlfn.SINGLE(Requirements!$Q$2:$Q$282),0))</f>
        <v>6</v>
      </c>
    </row>
    <row r="68" spans="1:18" ht="39" customHeight="1" x14ac:dyDescent="0.55000000000000004">
      <c r="A68" s="95" t="s">
        <v>619</v>
      </c>
      <c r="B68" s="96" t="s">
        <v>31</v>
      </c>
      <c r="C68" s="97" t="s">
        <v>41</v>
      </c>
      <c r="D68" s="98" t="s">
        <v>152</v>
      </c>
      <c r="E68" s="99" t="s">
        <v>153</v>
      </c>
      <c r="F68" s="100" t="s">
        <v>25</v>
      </c>
      <c r="G68" s="101">
        <f>IF(Requirements!$F68="Essential",9,IF(Requirements!$F68="Advanced",3,1))</f>
        <v>1</v>
      </c>
      <c r="H68" s="130">
        <v>5</v>
      </c>
      <c r="I68" s="221">
        <f>Requirements!$G$2:$G$282*(Requirements!$H$2:$H$282)</f>
        <v>5</v>
      </c>
      <c r="J68" s="101"/>
      <c r="K68" s="158">
        <v>5</v>
      </c>
      <c r="L68" s="227">
        <f>Requirements!$G$2:$G$282*(IF(Requirements!$K$2:$K$282&gt;0,Requirements!$K$2:$K$282,0))</f>
        <v>5</v>
      </c>
      <c r="M68" s="102"/>
      <c r="N68" s="158">
        <v>5</v>
      </c>
      <c r="O68" s="227">
        <f>_xlfn.SINGLE(Requirements!$G$2:$G$282)*(IF(_xlfn.SINGLE(Requirements!$N$2:$N$282)&gt;0,_xlfn.SINGLE(Requirements!$N$2:$N$282),0))</f>
        <v>5</v>
      </c>
      <c r="P68" s="102"/>
      <c r="Q68" s="158">
        <v>2</v>
      </c>
      <c r="R68" s="227">
        <f>_xlfn.SINGLE(Requirements!$G$2:$G$282)*(IF(_xlfn.SINGLE(Requirements!$Q$2:$Q$282)&gt;0,_xlfn.SINGLE(Requirements!$Q$2:$Q$282),0))</f>
        <v>2</v>
      </c>
    </row>
    <row r="69" spans="1:18" ht="39" customHeight="1" x14ac:dyDescent="0.55000000000000004">
      <c r="A69" s="95" t="s">
        <v>631</v>
      </c>
      <c r="B69" s="96" t="s">
        <v>31</v>
      </c>
      <c r="C69" s="97" t="s">
        <v>41</v>
      </c>
      <c r="D69" s="98" t="s">
        <v>154</v>
      </c>
      <c r="E69" s="177" t="s">
        <v>628</v>
      </c>
      <c r="F69" s="178" t="s">
        <v>24</v>
      </c>
      <c r="G69" s="179">
        <f>IF(Requirements!$F69="Essential",9,IF(Requirements!$F69="Advanced",3,1))</f>
        <v>3</v>
      </c>
      <c r="H69" s="180"/>
      <c r="I69" s="210">
        <f>Requirements!$G$2:$G$282*(Requirements!$H$2:$H$282)</f>
        <v>0</v>
      </c>
      <c r="J69" s="182"/>
      <c r="K69" s="157"/>
      <c r="L69" s="209">
        <f>Requirements!$G$2:$G$282*(IF(Requirements!$K$2:$K$282&gt;0,Requirements!$K$2:$K$282,0))</f>
        <v>0</v>
      </c>
      <c r="M69" s="184"/>
      <c r="N69" s="157"/>
      <c r="O69" s="208">
        <f>_xlfn.SINGLE(Requirements!$G$2:$G$282)*(IF(_xlfn.SINGLE(Requirements!$N$2:$N$282)&gt;0,_xlfn.SINGLE(Requirements!$N$2:$N$282),0))</f>
        <v>0</v>
      </c>
      <c r="P69" s="184"/>
      <c r="Q69" s="157"/>
      <c r="R69" s="208">
        <f>_xlfn.SINGLE(Requirements!$G$2:$G$282)*(IF(_xlfn.SINGLE(Requirements!$Q$2:$Q$282)&gt;0,_xlfn.SINGLE(Requirements!$Q$2:$Q$282),0))</f>
        <v>0</v>
      </c>
    </row>
    <row r="70" spans="1:18" ht="39" customHeight="1" x14ac:dyDescent="0.55000000000000004">
      <c r="A70" s="95" t="s">
        <v>632</v>
      </c>
      <c r="B70" s="96" t="s">
        <v>31</v>
      </c>
      <c r="C70" s="97" t="s">
        <v>41</v>
      </c>
      <c r="D70" s="98" t="s">
        <v>154</v>
      </c>
      <c r="E70" s="177" t="s">
        <v>629</v>
      </c>
      <c r="F70" s="178" t="s">
        <v>24</v>
      </c>
      <c r="G70" s="179">
        <f>IF(Requirements!$F70="Essential",9,IF(Requirements!$F70="Advanced",3,1))</f>
        <v>3</v>
      </c>
      <c r="H70" s="180"/>
      <c r="I70" s="210">
        <f>Requirements!$G$2:$G$282*(Requirements!$H$2:$H$282)</f>
        <v>0</v>
      </c>
      <c r="J70" s="182"/>
      <c r="K70" s="157"/>
      <c r="L70" s="209">
        <f>Requirements!$G$2:$G$282*(IF(Requirements!$K$2:$K$282&gt;0,Requirements!$K$2:$K$282,0))</f>
        <v>0</v>
      </c>
      <c r="M70" s="184"/>
      <c r="N70" s="157"/>
      <c r="O70" s="208">
        <f>_xlfn.SINGLE(Requirements!$G$2:$G$282)*(IF(_xlfn.SINGLE(Requirements!$N$2:$N$282)&gt;0,_xlfn.SINGLE(Requirements!$N$2:$N$282),0))</f>
        <v>0</v>
      </c>
      <c r="P70" s="184"/>
      <c r="Q70" s="157"/>
      <c r="R70" s="208">
        <f>_xlfn.SINGLE(Requirements!$G$2:$G$282)*(IF(_xlfn.SINGLE(Requirements!$Q$2:$Q$282)&gt;0,_xlfn.SINGLE(Requirements!$Q$2:$Q$282),0))</f>
        <v>0</v>
      </c>
    </row>
    <row r="71" spans="1:18" ht="39" customHeight="1" thickBot="1" x14ac:dyDescent="0.6">
      <c r="A71" s="95" t="s">
        <v>633</v>
      </c>
      <c r="B71" s="96" t="s">
        <v>31</v>
      </c>
      <c r="C71" s="97" t="s">
        <v>41</v>
      </c>
      <c r="D71" s="98" t="s">
        <v>154</v>
      </c>
      <c r="E71" s="177" t="s">
        <v>630</v>
      </c>
      <c r="F71" s="178" t="s">
        <v>24</v>
      </c>
      <c r="G71" s="179">
        <f>IF(Requirements!$F71="Essential",9,IF(Requirements!$F71="Advanced",3,1))</f>
        <v>3</v>
      </c>
      <c r="H71" s="180"/>
      <c r="I71" s="210">
        <f>Requirements!$G$2:$G$282*(Requirements!$H$2:$H$282)</f>
        <v>0</v>
      </c>
      <c r="J71" s="182"/>
      <c r="K71" s="157"/>
      <c r="L71" s="209">
        <f>Requirements!$G$2:$G$282*(IF(Requirements!$K$2:$K$282&gt;0,Requirements!$K$2:$K$282,0))</f>
        <v>0</v>
      </c>
      <c r="M71" s="184"/>
      <c r="N71" s="157"/>
      <c r="O71" s="208">
        <f>_xlfn.SINGLE(Requirements!$G$2:$G$282)*(IF(_xlfn.SINGLE(Requirements!$N$2:$N$282)&gt;0,_xlfn.SINGLE(Requirements!$N$2:$N$282),0))</f>
        <v>0</v>
      </c>
      <c r="P71" s="184"/>
      <c r="Q71" s="157"/>
      <c r="R71" s="208">
        <f>_xlfn.SINGLE(Requirements!$G$2:$G$282)*(IF(_xlfn.SINGLE(Requirements!$Q$2:$Q$282)&gt;0,_xlfn.SINGLE(Requirements!$Q$2:$Q$282),0))</f>
        <v>0</v>
      </c>
    </row>
    <row r="72" spans="1:18" ht="39" customHeight="1" x14ac:dyDescent="0.55000000000000004">
      <c r="A72" s="134" t="s">
        <v>533</v>
      </c>
      <c r="B72" s="135" t="s">
        <v>39</v>
      </c>
      <c r="C72" s="136" t="s">
        <v>681</v>
      </c>
      <c r="D72" s="137" t="s">
        <v>155</v>
      </c>
      <c r="E72" s="138" t="s">
        <v>156</v>
      </c>
      <c r="F72" s="139" t="s">
        <v>23</v>
      </c>
      <c r="G72" s="140">
        <f>IF(Requirements!$F72="Essential",9,IF(Requirements!$F72="Advanced",3,1))</f>
        <v>9</v>
      </c>
      <c r="H72" s="141">
        <v>5</v>
      </c>
      <c r="I72" s="217">
        <f>Requirements!$G$2:$G$282*(Requirements!$H$2:$H$282)</f>
        <v>45</v>
      </c>
      <c r="J72" s="140"/>
      <c r="K72" s="159">
        <v>5</v>
      </c>
      <c r="L72" s="216">
        <f>Requirements!$G$2:$G$282*(IF(Requirements!$K$2:$K$282&gt;0,Requirements!$K$2:$K$282,0))</f>
        <v>45</v>
      </c>
      <c r="M72" s="142"/>
      <c r="N72" s="159">
        <v>4</v>
      </c>
      <c r="O72" s="216">
        <f>_xlfn.SINGLE(Requirements!$G$2:$G$282)*(IF(_xlfn.SINGLE(Requirements!$N$2:$N$282)&gt;0,_xlfn.SINGLE(Requirements!$N$2:$N$282),0))</f>
        <v>36</v>
      </c>
      <c r="P72" s="142"/>
      <c r="Q72" s="159">
        <v>2</v>
      </c>
      <c r="R72" s="217">
        <f>_xlfn.SINGLE(Requirements!$G$2:$G$282)*(IF(_xlfn.SINGLE(Requirements!$Q$2:$Q$282)&gt;0,_xlfn.SINGLE(Requirements!$Q$2:$Q$282),0))</f>
        <v>18</v>
      </c>
    </row>
    <row r="73" spans="1:18" ht="39" customHeight="1" x14ac:dyDescent="0.55000000000000004">
      <c r="A73" s="143" t="s">
        <v>534</v>
      </c>
      <c r="B73" s="80" t="s">
        <v>39</v>
      </c>
      <c r="C73" s="81" t="s">
        <v>681</v>
      </c>
      <c r="D73" s="94" t="s">
        <v>155</v>
      </c>
      <c r="E73" s="82" t="s">
        <v>157</v>
      </c>
      <c r="F73" s="83" t="s">
        <v>23</v>
      </c>
      <c r="G73" s="84">
        <f>IF(Requirements!$F73="Essential",9,IF(Requirements!$F73="Advanced",3,1))</f>
        <v>9</v>
      </c>
      <c r="H73" s="128">
        <v>5</v>
      </c>
      <c r="I73" s="211">
        <f>Requirements!$G$2:$G$282*(Requirements!$H$2:$H$282)</f>
        <v>45</v>
      </c>
      <c r="J73" s="84"/>
      <c r="K73" s="157">
        <v>5</v>
      </c>
      <c r="L73" s="214">
        <f>Requirements!$G$2:$G$282*(IF(Requirements!$K$2:$K$282&gt;0,Requirements!$K$2:$K$282,0))</f>
        <v>45</v>
      </c>
      <c r="M73" s="66"/>
      <c r="N73" s="157">
        <v>5</v>
      </c>
      <c r="O73" s="214">
        <f>_xlfn.SINGLE(Requirements!$G$2:$G$282)*(IF(_xlfn.SINGLE(Requirements!$N$2:$N$282)&gt;0,_xlfn.SINGLE(Requirements!$N$2:$N$282),0))</f>
        <v>45</v>
      </c>
      <c r="P73" s="66"/>
      <c r="Q73" s="157">
        <v>4</v>
      </c>
      <c r="R73" s="211">
        <f>_xlfn.SINGLE(Requirements!$G$2:$G$282)*(IF(_xlfn.SINGLE(Requirements!$Q$2:$Q$282)&gt;0,_xlfn.SINGLE(Requirements!$Q$2:$Q$282),0))</f>
        <v>36</v>
      </c>
    </row>
    <row r="74" spans="1:18" ht="39" customHeight="1" x14ac:dyDescent="0.55000000000000004">
      <c r="A74" s="143" t="s">
        <v>535</v>
      </c>
      <c r="B74" s="80" t="s">
        <v>39</v>
      </c>
      <c r="C74" s="81" t="s">
        <v>681</v>
      </c>
      <c r="D74" s="94" t="s">
        <v>155</v>
      </c>
      <c r="E74" s="82" t="s">
        <v>158</v>
      </c>
      <c r="F74" s="83" t="s">
        <v>23</v>
      </c>
      <c r="G74" s="84">
        <f>IF(Requirements!$F74="Essential",9,IF(Requirements!$F74="Advanced",3,1))</f>
        <v>9</v>
      </c>
      <c r="H74" s="128">
        <v>5</v>
      </c>
      <c r="I74" s="211">
        <f>Requirements!$G$2:$G$282*(Requirements!$H$2:$H$282)</f>
        <v>45</v>
      </c>
      <c r="J74" s="84"/>
      <c r="K74" s="157">
        <v>5</v>
      </c>
      <c r="L74" s="214">
        <f>Requirements!$G$2:$G$282*(IF(Requirements!$K$2:$K$282&gt;0,Requirements!$K$2:$K$282,0))</f>
        <v>45</v>
      </c>
      <c r="M74" s="66"/>
      <c r="N74" s="157">
        <v>5</v>
      </c>
      <c r="O74" s="214">
        <f>_xlfn.SINGLE(Requirements!$G$2:$G$282)*(IF(_xlfn.SINGLE(Requirements!$N$2:$N$282)&gt;0,_xlfn.SINGLE(Requirements!$N$2:$N$282),0))</f>
        <v>45</v>
      </c>
      <c r="P74" s="66"/>
      <c r="Q74" s="157">
        <v>4</v>
      </c>
      <c r="R74" s="211">
        <f>_xlfn.SINGLE(Requirements!$G$2:$G$282)*(IF(_xlfn.SINGLE(Requirements!$Q$2:$Q$282)&gt;0,_xlfn.SINGLE(Requirements!$Q$2:$Q$282),0))</f>
        <v>36</v>
      </c>
    </row>
    <row r="75" spans="1:18" ht="39" customHeight="1" x14ac:dyDescent="0.55000000000000004">
      <c r="A75" s="143" t="s">
        <v>536</v>
      </c>
      <c r="B75" s="80" t="s">
        <v>39</v>
      </c>
      <c r="C75" s="81" t="s">
        <v>681</v>
      </c>
      <c r="D75" s="94" t="s">
        <v>155</v>
      </c>
      <c r="E75" s="82" t="s">
        <v>159</v>
      </c>
      <c r="F75" s="83" t="s">
        <v>23</v>
      </c>
      <c r="G75" s="84">
        <f>IF(Requirements!$F75="Essential",9,IF(Requirements!$F75="Advanced",3,1))</f>
        <v>9</v>
      </c>
      <c r="H75" s="128">
        <v>5</v>
      </c>
      <c r="I75" s="211">
        <f>Requirements!$G$2:$G$282*(Requirements!$H$2:$H$282)</f>
        <v>45</v>
      </c>
      <c r="J75" s="84"/>
      <c r="K75" s="157">
        <v>5</v>
      </c>
      <c r="L75" s="214">
        <f>Requirements!$G$2:$G$282*(IF(Requirements!$K$2:$K$282&gt;0,Requirements!$K$2:$K$282,0))</f>
        <v>45</v>
      </c>
      <c r="M75" s="66"/>
      <c r="N75" s="157">
        <v>4</v>
      </c>
      <c r="O75" s="214">
        <f>_xlfn.SINGLE(Requirements!$G$2:$G$282)*(IF(_xlfn.SINGLE(Requirements!$N$2:$N$282)&gt;0,_xlfn.SINGLE(Requirements!$N$2:$N$282),0))</f>
        <v>36</v>
      </c>
      <c r="P75" s="66"/>
      <c r="Q75" s="157">
        <v>3</v>
      </c>
      <c r="R75" s="211">
        <f>_xlfn.SINGLE(Requirements!$G$2:$G$282)*(IF(_xlfn.SINGLE(Requirements!$Q$2:$Q$282)&gt;0,_xlfn.SINGLE(Requirements!$Q$2:$Q$282),0))</f>
        <v>27</v>
      </c>
    </row>
    <row r="76" spans="1:18" ht="39" customHeight="1" x14ac:dyDescent="0.55000000000000004">
      <c r="A76" s="143" t="s">
        <v>537</v>
      </c>
      <c r="B76" s="80" t="s">
        <v>39</v>
      </c>
      <c r="C76" s="81" t="s">
        <v>681</v>
      </c>
      <c r="D76" s="94" t="s">
        <v>155</v>
      </c>
      <c r="E76" s="82" t="s">
        <v>160</v>
      </c>
      <c r="F76" s="83" t="s">
        <v>23</v>
      </c>
      <c r="G76" s="84">
        <f>IF(Requirements!$F76="Essential",9,IF(Requirements!$F76="Advanced",3,1))</f>
        <v>9</v>
      </c>
      <c r="H76" s="128">
        <v>5</v>
      </c>
      <c r="I76" s="211">
        <f>Requirements!$G$2:$G$282*(Requirements!$H$2:$H$282)</f>
        <v>45</v>
      </c>
      <c r="J76" s="84"/>
      <c r="K76" s="157">
        <v>5</v>
      </c>
      <c r="L76" s="214">
        <f>Requirements!$G$2:$G$282*(IF(Requirements!$K$2:$K$282&gt;0,Requirements!$K$2:$K$282,0))</f>
        <v>45</v>
      </c>
      <c r="M76" s="66"/>
      <c r="N76" s="157">
        <v>5</v>
      </c>
      <c r="O76" s="214">
        <f>_xlfn.SINGLE(Requirements!$G$2:$G$282)*(IF(_xlfn.SINGLE(Requirements!$N$2:$N$282)&gt;0,_xlfn.SINGLE(Requirements!$N$2:$N$282),0))</f>
        <v>45</v>
      </c>
      <c r="P76" s="66"/>
      <c r="Q76" s="157">
        <v>4</v>
      </c>
      <c r="R76" s="211">
        <f>_xlfn.SINGLE(Requirements!$G$2:$G$282)*(IF(_xlfn.SINGLE(Requirements!$Q$2:$Q$282)&gt;0,_xlfn.SINGLE(Requirements!$Q$2:$Q$282),0))</f>
        <v>36</v>
      </c>
    </row>
    <row r="77" spans="1:18" ht="39" customHeight="1" x14ac:dyDescent="0.55000000000000004">
      <c r="A77" s="143" t="s">
        <v>538</v>
      </c>
      <c r="B77" s="80" t="s">
        <v>39</v>
      </c>
      <c r="C77" s="81" t="s">
        <v>681</v>
      </c>
      <c r="D77" s="94" t="s">
        <v>155</v>
      </c>
      <c r="E77" s="82" t="s">
        <v>161</v>
      </c>
      <c r="F77" s="83" t="s">
        <v>23</v>
      </c>
      <c r="G77" s="84">
        <f>IF(Requirements!$F77="Essential",9,IF(Requirements!$F77="Advanced",3,1))</f>
        <v>9</v>
      </c>
      <c r="H77" s="128">
        <v>5</v>
      </c>
      <c r="I77" s="211">
        <f>Requirements!$G$2:$G$282*(Requirements!$H$2:$H$282)</f>
        <v>45</v>
      </c>
      <c r="J77" s="84"/>
      <c r="K77" s="157">
        <v>5</v>
      </c>
      <c r="L77" s="214">
        <f>Requirements!$G$2:$G$282*(IF(Requirements!$K$2:$K$282&gt;0,Requirements!$K$2:$K$282,0))</f>
        <v>45</v>
      </c>
      <c r="M77" s="66"/>
      <c r="N77" s="157">
        <v>5</v>
      </c>
      <c r="O77" s="214">
        <f>_xlfn.SINGLE(Requirements!$G$2:$G$282)*(IF(_xlfn.SINGLE(Requirements!$N$2:$N$282)&gt;0,_xlfn.SINGLE(Requirements!$N$2:$N$282),0))</f>
        <v>45</v>
      </c>
      <c r="P77" s="66"/>
      <c r="Q77" s="157">
        <v>2</v>
      </c>
      <c r="R77" s="211">
        <f>_xlfn.SINGLE(Requirements!$G$2:$G$282)*(IF(_xlfn.SINGLE(Requirements!$Q$2:$Q$282)&gt;0,_xlfn.SINGLE(Requirements!$Q$2:$Q$282),0))</f>
        <v>18</v>
      </c>
    </row>
    <row r="78" spans="1:18" ht="39" customHeight="1" x14ac:dyDescent="0.55000000000000004">
      <c r="A78" s="143" t="s">
        <v>539</v>
      </c>
      <c r="B78" s="80" t="s">
        <v>39</v>
      </c>
      <c r="C78" s="81" t="s">
        <v>681</v>
      </c>
      <c r="D78" s="94" t="s">
        <v>155</v>
      </c>
      <c r="E78" s="82" t="s">
        <v>165</v>
      </c>
      <c r="F78" s="83" t="s">
        <v>23</v>
      </c>
      <c r="G78" s="84">
        <f>IF(Requirements!$F78="Essential",9,IF(Requirements!$F78="Advanced",3,1))</f>
        <v>9</v>
      </c>
      <c r="H78" s="128">
        <v>5</v>
      </c>
      <c r="I78" s="211">
        <f>Requirements!$G$2:$G$282*(Requirements!$H$2:$H$282)</f>
        <v>45</v>
      </c>
      <c r="J78" s="84"/>
      <c r="K78" s="157">
        <v>5</v>
      </c>
      <c r="L78" s="214">
        <f>Requirements!$G$2:$G$282*(IF(Requirements!$K$2:$K$282&gt;0,Requirements!$K$2:$K$282,0))</f>
        <v>45</v>
      </c>
      <c r="M78" s="66"/>
      <c r="N78" s="157">
        <v>5</v>
      </c>
      <c r="O78" s="214">
        <f>_xlfn.SINGLE(Requirements!$G$2:$G$282)*(IF(_xlfn.SINGLE(Requirements!$N$2:$N$282)&gt;0,_xlfn.SINGLE(Requirements!$N$2:$N$282),0))</f>
        <v>45</v>
      </c>
      <c r="P78" s="66"/>
      <c r="Q78" s="157">
        <v>2</v>
      </c>
      <c r="R78" s="211">
        <f>_xlfn.SINGLE(Requirements!$G$2:$G$282)*(IF(_xlfn.SINGLE(Requirements!$Q$2:$Q$282)&gt;0,_xlfn.SINGLE(Requirements!$Q$2:$Q$282),0))</f>
        <v>18</v>
      </c>
    </row>
    <row r="79" spans="1:18" ht="39" customHeight="1" x14ac:dyDescent="0.55000000000000004">
      <c r="A79" s="143" t="s">
        <v>540</v>
      </c>
      <c r="B79" s="80" t="s">
        <v>39</v>
      </c>
      <c r="C79" s="81" t="s">
        <v>681</v>
      </c>
      <c r="D79" s="94" t="s">
        <v>155</v>
      </c>
      <c r="E79" s="82" t="s">
        <v>166</v>
      </c>
      <c r="F79" s="83" t="s">
        <v>23</v>
      </c>
      <c r="G79" s="84">
        <f>IF(Requirements!$F79="Essential",9,IF(Requirements!$F79="Advanced",3,1))</f>
        <v>9</v>
      </c>
      <c r="H79" s="128">
        <v>5</v>
      </c>
      <c r="I79" s="211">
        <f>Requirements!$G$2:$G$282*(Requirements!$H$2:$H$282)</f>
        <v>45</v>
      </c>
      <c r="J79" s="84"/>
      <c r="K79" s="157">
        <v>4</v>
      </c>
      <c r="L79" s="214">
        <f>Requirements!$G$2:$G$282*(IF(Requirements!$K$2:$K$282&gt;0,Requirements!$K$2:$K$282,0))</f>
        <v>36</v>
      </c>
      <c r="M79" s="66"/>
      <c r="N79" s="157">
        <v>4</v>
      </c>
      <c r="O79" s="214">
        <f>_xlfn.SINGLE(Requirements!$G$2:$G$282)*(IF(_xlfn.SINGLE(Requirements!$N$2:$N$282)&gt;0,_xlfn.SINGLE(Requirements!$N$2:$N$282),0))</f>
        <v>36</v>
      </c>
      <c r="P79" s="66"/>
      <c r="Q79" s="157">
        <v>2</v>
      </c>
      <c r="R79" s="211">
        <f>_xlfn.SINGLE(Requirements!$G$2:$G$282)*(IF(_xlfn.SINGLE(Requirements!$Q$2:$Q$282)&gt;0,_xlfn.SINGLE(Requirements!$Q$2:$Q$282),0))</f>
        <v>18</v>
      </c>
    </row>
    <row r="80" spans="1:18" ht="39" customHeight="1" x14ac:dyDescent="0.55000000000000004">
      <c r="A80" s="143" t="s">
        <v>541</v>
      </c>
      <c r="B80" s="80" t="s">
        <v>39</v>
      </c>
      <c r="C80" s="81" t="s">
        <v>681</v>
      </c>
      <c r="D80" s="94" t="s">
        <v>155</v>
      </c>
      <c r="E80" s="82" t="s">
        <v>168</v>
      </c>
      <c r="F80" s="83" t="s">
        <v>23</v>
      </c>
      <c r="G80" s="84">
        <f>IF(Requirements!$F80="Essential",9,IF(Requirements!$F80="Advanced",3,1))</f>
        <v>9</v>
      </c>
      <c r="H80" s="128">
        <v>5</v>
      </c>
      <c r="I80" s="211">
        <f>Requirements!$G$2:$G$282*(Requirements!$H$2:$H$282)</f>
        <v>45</v>
      </c>
      <c r="J80" s="84"/>
      <c r="K80" s="157">
        <v>3</v>
      </c>
      <c r="L80" s="214">
        <f>Requirements!$G$2:$G$282*(IF(Requirements!$K$2:$K$282&gt;0,Requirements!$K$2:$K$282,0))</f>
        <v>27</v>
      </c>
      <c r="M80" s="66"/>
      <c r="N80" s="157">
        <v>5</v>
      </c>
      <c r="O80" s="214">
        <f>_xlfn.SINGLE(Requirements!$G$2:$G$282)*(IF(_xlfn.SINGLE(Requirements!$N$2:$N$282)&gt;0,_xlfn.SINGLE(Requirements!$N$2:$N$282),0))</f>
        <v>45</v>
      </c>
      <c r="P80" s="66"/>
      <c r="Q80" s="157">
        <v>2</v>
      </c>
      <c r="R80" s="211">
        <f>_xlfn.SINGLE(Requirements!$G$2:$G$282)*(IF(_xlfn.SINGLE(Requirements!$Q$2:$Q$282)&gt;0,_xlfn.SINGLE(Requirements!$Q$2:$Q$282),0))</f>
        <v>18</v>
      </c>
    </row>
    <row r="81" spans="1:18" ht="39" customHeight="1" x14ac:dyDescent="0.55000000000000004">
      <c r="A81" s="143" t="s">
        <v>542</v>
      </c>
      <c r="B81" s="80" t="s">
        <v>39</v>
      </c>
      <c r="C81" s="81" t="s">
        <v>681</v>
      </c>
      <c r="D81" s="94" t="s">
        <v>155</v>
      </c>
      <c r="E81" s="82" t="s">
        <v>162</v>
      </c>
      <c r="F81" s="83" t="s">
        <v>24</v>
      </c>
      <c r="G81" s="84">
        <f>IF(Requirements!$F81="Essential",9,IF(Requirements!$F81="Advanced",3,1))</f>
        <v>3</v>
      </c>
      <c r="H81" s="128">
        <v>5</v>
      </c>
      <c r="I81" s="211">
        <f>Requirements!$G$2:$G$282*(Requirements!$H$2:$H$282)</f>
        <v>15</v>
      </c>
      <c r="J81" s="84"/>
      <c r="K81" s="157">
        <v>4</v>
      </c>
      <c r="L81" s="214">
        <f>Requirements!$G$2:$G$282*(IF(Requirements!$K$2:$K$282&gt;0,Requirements!$K$2:$K$282,0))</f>
        <v>12</v>
      </c>
      <c r="M81" s="66"/>
      <c r="N81" s="157">
        <v>4</v>
      </c>
      <c r="O81" s="214">
        <f>_xlfn.SINGLE(Requirements!$G$2:$G$282)*(IF(_xlfn.SINGLE(Requirements!$N$2:$N$282)&gt;0,_xlfn.SINGLE(Requirements!$N$2:$N$282),0))</f>
        <v>12</v>
      </c>
      <c r="P81" s="66"/>
      <c r="Q81" s="157">
        <v>3</v>
      </c>
      <c r="R81" s="211">
        <f>_xlfn.SINGLE(Requirements!$G$2:$G$282)*(IF(_xlfn.SINGLE(Requirements!$Q$2:$Q$282)&gt;0,_xlfn.SINGLE(Requirements!$Q$2:$Q$282),0))</f>
        <v>9</v>
      </c>
    </row>
    <row r="82" spans="1:18" ht="39" customHeight="1" x14ac:dyDescent="0.55000000000000004">
      <c r="A82" s="143" t="s">
        <v>543</v>
      </c>
      <c r="B82" s="80" t="s">
        <v>39</v>
      </c>
      <c r="C82" s="81" t="s">
        <v>681</v>
      </c>
      <c r="D82" s="94" t="s">
        <v>155</v>
      </c>
      <c r="E82" s="82" t="s">
        <v>163</v>
      </c>
      <c r="F82" s="83" t="s">
        <v>24</v>
      </c>
      <c r="G82" s="84">
        <f>IF(Requirements!$F82="Essential",9,IF(Requirements!$F82="Advanced",3,1))</f>
        <v>3</v>
      </c>
      <c r="H82" s="128">
        <v>5</v>
      </c>
      <c r="I82" s="211">
        <f>Requirements!$G$2:$G$282*(Requirements!$H$2:$H$282)</f>
        <v>15</v>
      </c>
      <c r="J82" s="84"/>
      <c r="K82" s="157">
        <v>5</v>
      </c>
      <c r="L82" s="214">
        <f>Requirements!$G$2:$G$282*(IF(Requirements!$K$2:$K$282&gt;0,Requirements!$K$2:$K$282,0))</f>
        <v>15</v>
      </c>
      <c r="M82" s="66"/>
      <c r="N82" s="157">
        <v>5</v>
      </c>
      <c r="O82" s="214">
        <f>_xlfn.SINGLE(Requirements!$G$2:$G$282)*(IF(_xlfn.SINGLE(Requirements!$N$2:$N$282)&gt;0,_xlfn.SINGLE(Requirements!$N$2:$N$282),0))</f>
        <v>15</v>
      </c>
      <c r="P82" s="66"/>
      <c r="Q82" s="157">
        <v>4</v>
      </c>
      <c r="R82" s="211">
        <f>_xlfn.SINGLE(Requirements!$G$2:$G$282)*(IF(_xlfn.SINGLE(Requirements!$Q$2:$Q$282)&gt;0,_xlfn.SINGLE(Requirements!$Q$2:$Q$282),0))</f>
        <v>12</v>
      </c>
    </row>
    <row r="83" spans="1:18" ht="39" customHeight="1" x14ac:dyDescent="0.55000000000000004">
      <c r="A83" s="143" t="s">
        <v>544</v>
      </c>
      <c r="B83" s="80" t="s">
        <v>39</v>
      </c>
      <c r="C83" s="81" t="s">
        <v>681</v>
      </c>
      <c r="D83" s="94" t="s">
        <v>155</v>
      </c>
      <c r="E83" s="82" t="s">
        <v>164</v>
      </c>
      <c r="F83" s="83" t="s">
        <v>24</v>
      </c>
      <c r="G83" s="84">
        <f>IF(Requirements!$F83="Essential",9,IF(Requirements!$F83="Advanced",3,1))</f>
        <v>3</v>
      </c>
      <c r="H83" s="128">
        <v>5</v>
      </c>
      <c r="I83" s="211">
        <f>Requirements!$G$2:$G$282*(Requirements!$H$2:$H$282)</f>
        <v>15</v>
      </c>
      <c r="J83" s="84"/>
      <c r="K83" s="157">
        <v>5</v>
      </c>
      <c r="L83" s="214">
        <f>Requirements!$G$2:$G$282*(IF(Requirements!$K$2:$K$282&gt;0,Requirements!$K$2:$K$282,0))</f>
        <v>15</v>
      </c>
      <c r="M83" s="66"/>
      <c r="N83" s="157">
        <v>5</v>
      </c>
      <c r="O83" s="214">
        <f>_xlfn.SINGLE(Requirements!$G$2:$G$282)*(IF(_xlfn.SINGLE(Requirements!$N$2:$N$282)&gt;0,_xlfn.SINGLE(Requirements!$N$2:$N$282),0))</f>
        <v>15</v>
      </c>
      <c r="P83" s="66"/>
      <c r="Q83" s="157">
        <v>4</v>
      </c>
      <c r="R83" s="211">
        <f>_xlfn.SINGLE(Requirements!$G$2:$G$282)*(IF(_xlfn.SINGLE(Requirements!$Q$2:$Q$282)&gt;0,_xlfn.SINGLE(Requirements!$Q$2:$Q$282),0))</f>
        <v>12</v>
      </c>
    </row>
    <row r="84" spans="1:18" ht="39" customHeight="1" x14ac:dyDescent="0.55000000000000004">
      <c r="A84" s="143" t="s">
        <v>545</v>
      </c>
      <c r="B84" s="80" t="s">
        <v>39</v>
      </c>
      <c r="C84" s="81" t="s">
        <v>681</v>
      </c>
      <c r="D84" s="94" t="s">
        <v>155</v>
      </c>
      <c r="E84" s="82" t="s">
        <v>595</v>
      </c>
      <c r="F84" s="83" t="s">
        <v>23</v>
      </c>
      <c r="G84" s="84">
        <f>IF(Requirements!$F84="Essential",9,IF(Requirements!$F84="Advanced",3,1))</f>
        <v>9</v>
      </c>
      <c r="H84" s="128">
        <v>5</v>
      </c>
      <c r="I84" s="211">
        <f>Requirements!$G$2:$G$282*(Requirements!$H$2:$H$282)</f>
        <v>45</v>
      </c>
      <c r="J84" s="84"/>
      <c r="K84" s="157">
        <v>4</v>
      </c>
      <c r="L84" s="214">
        <f>Requirements!$G$2:$G$282*(IF(Requirements!$K$2:$K$282&gt;0,Requirements!$K$2:$K$282,0))</f>
        <v>36</v>
      </c>
      <c r="M84" s="66"/>
      <c r="N84" s="157">
        <v>5</v>
      </c>
      <c r="O84" s="214">
        <f>_xlfn.SINGLE(Requirements!$G$2:$G$282)*(IF(_xlfn.SINGLE(Requirements!$N$2:$N$282)&gt;0,_xlfn.SINGLE(Requirements!$N$2:$N$282),0))</f>
        <v>45</v>
      </c>
      <c r="P84" s="66"/>
      <c r="Q84" s="157">
        <v>4</v>
      </c>
      <c r="R84" s="211">
        <f>_xlfn.SINGLE(Requirements!$G$2:$G$282)*(IF(_xlfn.SINGLE(Requirements!$Q$2:$Q$282)&gt;0,_xlfn.SINGLE(Requirements!$Q$2:$Q$282),0))</f>
        <v>36</v>
      </c>
    </row>
    <row r="85" spans="1:18" ht="39" customHeight="1" x14ac:dyDescent="0.55000000000000004">
      <c r="A85" s="143" t="s">
        <v>546</v>
      </c>
      <c r="B85" s="80" t="s">
        <v>39</v>
      </c>
      <c r="C85" s="81" t="s">
        <v>681</v>
      </c>
      <c r="D85" s="94" t="s">
        <v>155</v>
      </c>
      <c r="E85" s="82" t="s">
        <v>596</v>
      </c>
      <c r="F85" s="83" t="s">
        <v>23</v>
      </c>
      <c r="G85" s="84">
        <f>IF(Requirements!$F85="Essential",9,IF(Requirements!$F85="Advanced",3,1))</f>
        <v>9</v>
      </c>
      <c r="H85" s="128">
        <v>5</v>
      </c>
      <c r="I85" s="211">
        <f>Requirements!$G$2:$G$282*(Requirements!$H$2:$H$282)</f>
        <v>45</v>
      </c>
      <c r="J85" s="84"/>
      <c r="K85" s="157">
        <v>5</v>
      </c>
      <c r="L85" s="214">
        <f>Requirements!$G$2:$G$282*(IF(Requirements!$K$2:$K$282&gt;0,Requirements!$K$2:$K$282,0))</f>
        <v>45</v>
      </c>
      <c r="M85" s="66"/>
      <c r="N85" s="157">
        <v>5</v>
      </c>
      <c r="O85" s="214">
        <f>_xlfn.SINGLE(Requirements!$G$2:$G$282)*(IF(_xlfn.SINGLE(Requirements!$N$2:$N$282)&gt;0,_xlfn.SINGLE(Requirements!$N$2:$N$282),0))</f>
        <v>45</v>
      </c>
      <c r="P85" s="66"/>
      <c r="Q85" s="157">
        <v>3</v>
      </c>
      <c r="R85" s="211">
        <f>_xlfn.SINGLE(Requirements!$G$2:$G$282)*(IF(_xlfn.SINGLE(Requirements!$Q$2:$Q$282)&gt;0,_xlfn.SINGLE(Requirements!$Q$2:$Q$282),0))</f>
        <v>27</v>
      </c>
    </row>
    <row r="86" spans="1:18" ht="39" customHeight="1" x14ac:dyDescent="0.55000000000000004">
      <c r="A86" s="143" t="s">
        <v>547</v>
      </c>
      <c r="B86" s="80" t="s">
        <v>39</v>
      </c>
      <c r="C86" s="81" t="s">
        <v>681</v>
      </c>
      <c r="D86" s="94" t="s">
        <v>155</v>
      </c>
      <c r="E86" s="82" t="s">
        <v>167</v>
      </c>
      <c r="F86" s="83" t="s">
        <v>24</v>
      </c>
      <c r="G86" s="84">
        <f>IF(Requirements!$F86="Essential",9,IF(Requirements!$F86="Advanced",3,1))</f>
        <v>3</v>
      </c>
      <c r="H86" s="128">
        <v>5</v>
      </c>
      <c r="I86" s="211">
        <f>Requirements!$G$2:$G$282*(Requirements!$H$2:$H$282)</f>
        <v>15</v>
      </c>
      <c r="J86" s="84"/>
      <c r="K86" s="157">
        <v>5</v>
      </c>
      <c r="L86" s="214">
        <f>Requirements!$G$2:$G$282*(IF(Requirements!$K$2:$K$282&gt;0,Requirements!$K$2:$K$282,0))</f>
        <v>15</v>
      </c>
      <c r="M86" s="66"/>
      <c r="N86" s="157">
        <v>4</v>
      </c>
      <c r="O86" s="214">
        <f>_xlfn.SINGLE(Requirements!$G$2:$G$282)*(IF(_xlfn.SINGLE(Requirements!$N$2:$N$282)&gt;0,_xlfn.SINGLE(Requirements!$N$2:$N$282),0))</f>
        <v>12</v>
      </c>
      <c r="P86" s="66"/>
      <c r="Q86" s="157">
        <v>4</v>
      </c>
      <c r="R86" s="211">
        <f>_xlfn.SINGLE(Requirements!$G$2:$G$282)*(IF(_xlfn.SINGLE(Requirements!$Q$2:$Q$282)&gt;0,_xlfn.SINGLE(Requirements!$Q$2:$Q$282),0))</f>
        <v>12</v>
      </c>
    </row>
    <row r="87" spans="1:18" ht="39" customHeight="1" x14ac:dyDescent="0.55000000000000004">
      <c r="A87" s="143" t="s">
        <v>548</v>
      </c>
      <c r="B87" s="80" t="s">
        <v>39</v>
      </c>
      <c r="C87" s="81" t="s">
        <v>681</v>
      </c>
      <c r="D87" s="94" t="s">
        <v>155</v>
      </c>
      <c r="E87" s="82" t="s">
        <v>169</v>
      </c>
      <c r="F87" s="83" t="s">
        <v>24</v>
      </c>
      <c r="G87" s="84">
        <f>IF(Requirements!$F87="Essential",9,IF(Requirements!$F87="Advanced",3,1))</f>
        <v>3</v>
      </c>
      <c r="H87" s="128">
        <v>5</v>
      </c>
      <c r="I87" s="211">
        <f>Requirements!$G$2:$G$282*(Requirements!$H$2:$H$282)</f>
        <v>15</v>
      </c>
      <c r="J87" s="84"/>
      <c r="K87" s="157">
        <v>5</v>
      </c>
      <c r="L87" s="214">
        <f>Requirements!$G$2:$G$282*(IF(Requirements!$K$2:$K$282&gt;0,Requirements!$K$2:$K$282,0))</f>
        <v>15</v>
      </c>
      <c r="M87" s="66"/>
      <c r="N87" s="157">
        <v>3</v>
      </c>
      <c r="O87" s="223">
        <f>_xlfn.SINGLE(Requirements!$G$2:$G$282)*(IF(_xlfn.SINGLE(Requirements!$N$2:$N$282)&gt;0,_xlfn.SINGLE(Requirements!$N$2:$N$282),0))</f>
        <v>9</v>
      </c>
      <c r="P87" s="103"/>
      <c r="Q87" s="157">
        <v>2</v>
      </c>
      <c r="R87" s="211">
        <f>_xlfn.SINGLE(Requirements!$G$2:$G$282)*(IF(_xlfn.SINGLE(Requirements!$Q$2:$Q$282)&gt;0,_xlfn.SINGLE(Requirements!$Q$2:$Q$282),0))</f>
        <v>6</v>
      </c>
    </row>
    <row r="88" spans="1:18" ht="39" customHeight="1" x14ac:dyDescent="0.55000000000000004">
      <c r="A88" s="143" t="s">
        <v>549</v>
      </c>
      <c r="B88" s="80" t="s">
        <v>39</v>
      </c>
      <c r="C88" s="81" t="s">
        <v>681</v>
      </c>
      <c r="D88" s="94" t="s">
        <v>155</v>
      </c>
      <c r="E88" s="82" t="s">
        <v>170</v>
      </c>
      <c r="F88" s="83" t="s">
        <v>24</v>
      </c>
      <c r="G88" s="84">
        <f>IF(Requirements!$F88="Essential",9,IF(Requirements!$F88="Advanced",3,1))</f>
        <v>3</v>
      </c>
      <c r="H88" s="128">
        <v>5</v>
      </c>
      <c r="I88" s="211">
        <f>Requirements!$G$2:$G$282*(Requirements!$H$2:$H$282)</f>
        <v>15</v>
      </c>
      <c r="J88" s="84"/>
      <c r="K88" s="157">
        <v>5</v>
      </c>
      <c r="L88" s="214">
        <f>Requirements!$G$2:$G$282*(IF(Requirements!$K$2:$K$282&gt;0,Requirements!$K$2:$K$282,0))</f>
        <v>15</v>
      </c>
      <c r="M88" s="66"/>
      <c r="N88" s="157">
        <v>4</v>
      </c>
      <c r="O88" s="214">
        <f>_xlfn.SINGLE(Requirements!$G$2:$G$282)*(IF(_xlfn.SINGLE(Requirements!$N$2:$N$282)&gt;0,_xlfn.SINGLE(Requirements!$N$2:$N$282),0))</f>
        <v>12</v>
      </c>
      <c r="P88" s="66"/>
      <c r="Q88" s="157">
        <v>1</v>
      </c>
      <c r="R88" s="211">
        <f>_xlfn.SINGLE(Requirements!$G$2:$G$282)*(IF(_xlfn.SINGLE(Requirements!$Q$2:$Q$282)&gt;0,_xlfn.SINGLE(Requirements!$Q$2:$Q$282),0))</f>
        <v>3</v>
      </c>
    </row>
    <row r="89" spans="1:18" ht="39" customHeight="1" x14ac:dyDescent="0.55000000000000004">
      <c r="A89" s="143" t="s">
        <v>550</v>
      </c>
      <c r="B89" s="80" t="s">
        <v>39</v>
      </c>
      <c r="C89" s="81" t="s">
        <v>681</v>
      </c>
      <c r="D89" s="94" t="s">
        <v>155</v>
      </c>
      <c r="E89" s="82" t="s">
        <v>171</v>
      </c>
      <c r="F89" s="83" t="s">
        <v>24</v>
      </c>
      <c r="G89" s="84">
        <f>IF(Requirements!$F89="Essential",9,IF(Requirements!$F89="Advanced",3,1))</f>
        <v>3</v>
      </c>
      <c r="H89" s="128">
        <v>5</v>
      </c>
      <c r="I89" s="211">
        <f>Requirements!$G$2:$G$282*(Requirements!$H$2:$H$282)</f>
        <v>15</v>
      </c>
      <c r="J89" s="84"/>
      <c r="K89" s="157">
        <v>4</v>
      </c>
      <c r="L89" s="214">
        <f>Requirements!$G$2:$G$282*(IF(Requirements!$K$2:$K$282&gt;0,Requirements!$K$2:$K$282,0))</f>
        <v>12</v>
      </c>
      <c r="M89" s="66"/>
      <c r="N89" s="157">
        <v>4</v>
      </c>
      <c r="O89" s="214">
        <f>_xlfn.SINGLE(Requirements!$G$2:$G$282)*(IF(_xlfn.SINGLE(Requirements!$N$2:$N$282)&gt;0,_xlfn.SINGLE(Requirements!$N$2:$N$282),0))</f>
        <v>12</v>
      </c>
      <c r="P89" s="66"/>
      <c r="Q89" s="157">
        <v>2</v>
      </c>
      <c r="R89" s="211">
        <f>_xlfn.SINGLE(Requirements!$G$2:$G$282)*(IF(_xlfn.SINGLE(Requirements!$Q$2:$Q$282)&gt;0,_xlfn.SINGLE(Requirements!$Q$2:$Q$282),0))</f>
        <v>6</v>
      </c>
    </row>
    <row r="90" spans="1:18" ht="39" customHeight="1" x14ac:dyDescent="0.55000000000000004">
      <c r="A90" s="143" t="s">
        <v>551</v>
      </c>
      <c r="B90" s="80" t="s">
        <v>39</v>
      </c>
      <c r="C90" s="81" t="s">
        <v>681</v>
      </c>
      <c r="D90" s="94" t="s">
        <v>155</v>
      </c>
      <c r="E90" s="82" t="s">
        <v>172</v>
      </c>
      <c r="F90" s="83" t="s">
        <v>24</v>
      </c>
      <c r="G90" s="84">
        <f>IF(Requirements!$F90="Essential",9,IF(Requirements!$F90="Advanced",3,1))</f>
        <v>3</v>
      </c>
      <c r="H90" s="128">
        <v>5</v>
      </c>
      <c r="I90" s="211">
        <f>Requirements!$G$2:$G$282*(Requirements!$H$2:$H$282)</f>
        <v>15</v>
      </c>
      <c r="J90" s="84"/>
      <c r="K90" s="157">
        <v>5</v>
      </c>
      <c r="L90" s="214">
        <f>Requirements!$G$2:$G$282*(IF(Requirements!$K$2:$K$282&gt;0,Requirements!$K$2:$K$282,0))</f>
        <v>15</v>
      </c>
      <c r="M90" s="66"/>
      <c r="N90" s="157">
        <v>5</v>
      </c>
      <c r="O90" s="214">
        <f>_xlfn.SINGLE(Requirements!$G$2:$G$282)*(IF(_xlfn.SINGLE(Requirements!$N$2:$N$282)&gt;0,_xlfn.SINGLE(Requirements!$N$2:$N$282),0))</f>
        <v>15</v>
      </c>
      <c r="P90" s="66"/>
      <c r="Q90" s="157">
        <v>3</v>
      </c>
      <c r="R90" s="211">
        <f>_xlfn.SINGLE(Requirements!$G$2:$G$282)*(IF(_xlfn.SINGLE(Requirements!$Q$2:$Q$282)&gt;0,_xlfn.SINGLE(Requirements!$Q$2:$Q$282),0))</f>
        <v>9</v>
      </c>
    </row>
    <row r="91" spans="1:18" ht="39" customHeight="1" x14ac:dyDescent="0.55000000000000004">
      <c r="A91" s="143" t="s">
        <v>552</v>
      </c>
      <c r="B91" s="80" t="s">
        <v>39</v>
      </c>
      <c r="C91" s="81" t="s">
        <v>681</v>
      </c>
      <c r="D91" s="94" t="s">
        <v>155</v>
      </c>
      <c r="E91" s="82" t="s">
        <v>173</v>
      </c>
      <c r="F91" s="83" t="s">
        <v>24</v>
      </c>
      <c r="G91" s="84">
        <f>IF(Requirements!$F91="Essential",9,IF(Requirements!$F91="Advanced",3,1))</f>
        <v>3</v>
      </c>
      <c r="H91" s="128">
        <v>5</v>
      </c>
      <c r="I91" s="211">
        <f>Requirements!$G$2:$G$282*(Requirements!$H$2:$H$282)</f>
        <v>15</v>
      </c>
      <c r="J91" s="84"/>
      <c r="K91" s="157">
        <v>5</v>
      </c>
      <c r="L91" s="214">
        <f>Requirements!$G$2:$G$282*(IF(Requirements!$K$2:$K$282&gt;0,Requirements!$K$2:$K$282,0))</f>
        <v>15</v>
      </c>
      <c r="M91" s="66"/>
      <c r="N91" s="157">
        <v>5</v>
      </c>
      <c r="O91" s="214">
        <f>_xlfn.SINGLE(Requirements!$G$2:$G$282)*(IF(_xlfn.SINGLE(Requirements!$N$2:$N$282)&gt;0,_xlfn.SINGLE(Requirements!$N$2:$N$282),0))</f>
        <v>15</v>
      </c>
      <c r="P91" s="66"/>
      <c r="Q91" s="157">
        <v>2</v>
      </c>
      <c r="R91" s="211">
        <f>_xlfn.SINGLE(Requirements!$G$2:$G$282)*(IF(_xlfn.SINGLE(Requirements!$Q$2:$Q$282)&gt;0,_xlfn.SINGLE(Requirements!$Q$2:$Q$282),0))</f>
        <v>6</v>
      </c>
    </row>
    <row r="92" spans="1:18" ht="39" customHeight="1" x14ac:dyDescent="0.55000000000000004">
      <c r="A92" s="143" t="s">
        <v>553</v>
      </c>
      <c r="B92" s="80" t="s">
        <v>39</v>
      </c>
      <c r="C92" s="81" t="s">
        <v>681</v>
      </c>
      <c r="D92" s="94" t="s">
        <v>155</v>
      </c>
      <c r="E92" s="82" t="s">
        <v>174</v>
      </c>
      <c r="F92" s="83" t="s">
        <v>24</v>
      </c>
      <c r="G92" s="84">
        <f>IF(Requirements!$F92="Essential",9,IF(Requirements!$F92="Advanced",3,1))</f>
        <v>3</v>
      </c>
      <c r="H92" s="128">
        <v>5</v>
      </c>
      <c r="I92" s="211">
        <f>Requirements!$G$2:$G$282*(Requirements!$H$2:$H$282)</f>
        <v>15</v>
      </c>
      <c r="J92" s="84"/>
      <c r="K92" s="157">
        <v>4</v>
      </c>
      <c r="L92" s="214">
        <f>Requirements!$G$2:$G$282*(IF(Requirements!$K$2:$K$282&gt;0,Requirements!$K$2:$K$282,0))</f>
        <v>12</v>
      </c>
      <c r="M92" s="66"/>
      <c r="N92" s="157">
        <v>5</v>
      </c>
      <c r="O92" s="214">
        <f>_xlfn.SINGLE(Requirements!$G$2:$G$282)*(IF(_xlfn.SINGLE(Requirements!$N$2:$N$282)&gt;0,_xlfn.SINGLE(Requirements!$N$2:$N$282),0))</f>
        <v>15</v>
      </c>
      <c r="P92" s="66"/>
      <c r="Q92" s="157">
        <v>2</v>
      </c>
      <c r="R92" s="211">
        <f>_xlfn.SINGLE(Requirements!$G$2:$G$282)*(IF(_xlfn.SINGLE(Requirements!$Q$2:$Q$282)&gt;0,_xlfn.SINGLE(Requirements!$Q$2:$Q$282),0))</f>
        <v>6</v>
      </c>
    </row>
    <row r="93" spans="1:18" ht="39" customHeight="1" x14ac:dyDescent="0.55000000000000004">
      <c r="A93" s="143" t="s">
        <v>554</v>
      </c>
      <c r="B93" s="80" t="s">
        <v>39</v>
      </c>
      <c r="C93" s="81" t="s">
        <v>681</v>
      </c>
      <c r="D93" s="94" t="s">
        <v>175</v>
      </c>
      <c r="E93" s="82" t="s">
        <v>176</v>
      </c>
      <c r="F93" s="83" t="s">
        <v>23</v>
      </c>
      <c r="G93" s="84">
        <f>IF(Requirements!$F93="Essential",9,IF(Requirements!$F93="Advanced",3,1))</f>
        <v>9</v>
      </c>
      <c r="H93" s="128">
        <v>5</v>
      </c>
      <c r="I93" s="211">
        <f>Requirements!$G$2:$G$282*(Requirements!$H$2:$H$282)</f>
        <v>45</v>
      </c>
      <c r="J93" s="84"/>
      <c r="K93" s="157"/>
      <c r="L93" s="214">
        <f>Requirements!$G$2:$G$282*(IF(Requirements!$K$2:$K$282&gt;0,Requirements!$K$2:$K$282,0))</f>
        <v>0</v>
      </c>
      <c r="M93" s="66"/>
      <c r="N93" s="157">
        <v>4</v>
      </c>
      <c r="O93" s="214">
        <f>_xlfn.SINGLE(Requirements!$G$2:$G$282)*(IF(_xlfn.SINGLE(Requirements!$N$2:$N$282)&gt;0,_xlfn.SINGLE(Requirements!$N$2:$N$282),0))</f>
        <v>36</v>
      </c>
      <c r="P93" s="66"/>
      <c r="Q93" s="157"/>
      <c r="R93" s="211">
        <f>_xlfn.SINGLE(Requirements!$G$2:$G$282)*(IF(_xlfn.SINGLE(Requirements!$Q$2:$Q$282)&gt;0,_xlfn.SINGLE(Requirements!$Q$2:$Q$282),0))</f>
        <v>0</v>
      </c>
    </row>
    <row r="94" spans="1:18" ht="39" customHeight="1" x14ac:dyDescent="0.55000000000000004">
      <c r="A94" s="143" t="s">
        <v>555</v>
      </c>
      <c r="B94" s="80" t="s">
        <v>39</v>
      </c>
      <c r="C94" s="81" t="s">
        <v>681</v>
      </c>
      <c r="D94" s="94" t="s">
        <v>175</v>
      </c>
      <c r="E94" s="82" t="s">
        <v>177</v>
      </c>
      <c r="F94" s="83" t="s">
        <v>23</v>
      </c>
      <c r="G94" s="84">
        <f>IF(Requirements!$F94="Essential",9,IF(Requirements!$F94="Advanced",3,1))</f>
        <v>9</v>
      </c>
      <c r="H94" s="128">
        <v>5</v>
      </c>
      <c r="I94" s="211">
        <f>Requirements!$G$2:$G$282*(Requirements!$H$2:$H$282)</f>
        <v>45</v>
      </c>
      <c r="J94" s="84"/>
      <c r="K94" s="157"/>
      <c r="L94" s="214">
        <f>Requirements!$G$2:$G$282*(IF(Requirements!$K$2:$K$282&gt;0,Requirements!$K$2:$K$282,0))</f>
        <v>0</v>
      </c>
      <c r="M94" s="66"/>
      <c r="N94" s="157">
        <v>2</v>
      </c>
      <c r="O94" s="214">
        <f>_xlfn.SINGLE(Requirements!$G$2:$G$282)*(IF(_xlfn.SINGLE(Requirements!$N$2:$N$282)&gt;0,_xlfn.SINGLE(Requirements!$N$2:$N$282),0))</f>
        <v>18</v>
      </c>
      <c r="P94" s="66"/>
      <c r="Q94" s="157"/>
      <c r="R94" s="211">
        <f>_xlfn.SINGLE(Requirements!$G$2:$G$282)*(IF(_xlfn.SINGLE(Requirements!$Q$2:$Q$282)&gt;0,_xlfn.SINGLE(Requirements!$Q$2:$Q$282),0))</f>
        <v>0</v>
      </c>
    </row>
    <row r="95" spans="1:18" ht="39" customHeight="1" x14ac:dyDescent="0.55000000000000004">
      <c r="A95" s="143" t="s">
        <v>556</v>
      </c>
      <c r="B95" s="80" t="s">
        <v>39</v>
      </c>
      <c r="C95" s="81" t="s">
        <v>681</v>
      </c>
      <c r="D95" s="94" t="s">
        <v>175</v>
      </c>
      <c r="E95" s="82" t="s">
        <v>178</v>
      </c>
      <c r="F95" s="83" t="s">
        <v>23</v>
      </c>
      <c r="G95" s="84">
        <f>IF(Requirements!$F95="Essential",9,IF(Requirements!$F95="Advanced",3,1))</f>
        <v>9</v>
      </c>
      <c r="H95" s="128">
        <v>5</v>
      </c>
      <c r="I95" s="211">
        <f>Requirements!$G$2:$G$282*(Requirements!$H$2:$H$282)</f>
        <v>45</v>
      </c>
      <c r="J95" s="84"/>
      <c r="K95" s="157"/>
      <c r="L95" s="214">
        <f>Requirements!$G$2:$G$282*(IF(Requirements!$K$2:$K$282&gt;0,Requirements!$K$2:$K$282,0))</f>
        <v>0</v>
      </c>
      <c r="M95" s="66"/>
      <c r="N95" s="157">
        <v>3</v>
      </c>
      <c r="O95" s="214">
        <f>_xlfn.SINGLE(Requirements!$G$2:$G$282)*(IF(_xlfn.SINGLE(Requirements!$N$2:$N$282)&gt;0,_xlfn.SINGLE(Requirements!$N$2:$N$282),0))</f>
        <v>27</v>
      </c>
      <c r="P95" s="66"/>
      <c r="Q95" s="157"/>
      <c r="R95" s="211">
        <f>_xlfn.SINGLE(Requirements!$G$2:$G$282)*(IF(_xlfn.SINGLE(Requirements!$Q$2:$Q$282)&gt;0,_xlfn.SINGLE(Requirements!$Q$2:$Q$282),0))</f>
        <v>0</v>
      </c>
    </row>
    <row r="96" spans="1:18" ht="39" customHeight="1" x14ac:dyDescent="0.55000000000000004">
      <c r="A96" s="143" t="s">
        <v>557</v>
      </c>
      <c r="B96" s="80" t="s">
        <v>39</v>
      </c>
      <c r="C96" s="81" t="s">
        <v>681</v>
      </c>
      <c r="D96" s="94" t="s">
        <v>175</v>
      </c>
      <c r="E96" s="82" t="s">
        <v>179</v>
      </c>
      <c r="F96" s="83" t="s">
        <v>25</v>
      </c>
      <c r="G96" s="84">
        <f>IF(Requirements!$F96="Essential",9,IF(Requirements!$F96="Advanced",3,1))</f>
        <v>1</v>
      </c>
      <c r="H96" s="128">
        <v>5</v>
      </c>
      <c r="I96" s="211">
        <f>Requirements!$G$2:$G$282*(Requirements!$H$2:$H$282)</f>
        <v>5</v>
      </c>
      <c r="J96" s="84"/>
      <c r="K96" s="157"/>
      <c r="L96" s="214">
        <f>Requirements!$G$2:$G$282*(IF(Requirements!$K$2:$K$282&gt;0,Requirements!$K$2:$K$282,0))</f>
        <v>0</v>
      </c>
      <c r="M96" s="66"/>
      <c r="N96" s="157">
        <v>1</v>
      </c>
      <c r="O96" s="214">
        <f>_xlfn.SINGLE(Requirements!$G$2:$G$282)*(IF(_xlfn.SINGLE(Requirements!$N$2:$N$282)&gt;0,_xlfn.SINGLE(Requirements!$N$2:$N$282),0))</f>
        <v>1</v>
      </c>
      <c r="P96" s="66"/>
      <c r="Q96" s="157"/>
      <c r="R96" s="211">
        <f>_xlfn.SINGLE(Requirements!$G$2:$G$282)*(IF(_xlfn.SINGLE(Requirements!$Q$2:$Q$282)&gt;0,_xlfn.SINGLE(Requirements!$Q$2:$Q$282),0))</f>
        <v>0</v>
      </c>
    </row>
    <row r="97" spans="1:18" ht="39" customHeight="1" x14ac:dyDescent="0.55000000000000004">
      <c r="A97" s="143" t="s">
        <v>558</v>
      </c>
      <c r="B97" s="80" t="s">
        <v>39</v>
      </c>
      <c r="C97" s="81" t="s">
        <v>681</v>
      </c>
      <c r="D97" s="94" t="s">
        <v>175</v>
      </c>
      <c r="E97" s="82" t="s">
        <v>180</v>
      </c>
      <c r="F97" s="83" t="s">
        <v>24</v>
      </c>
      <c r="G97" s="84">
        <f>IF(Requirements!$F97="Essential",9,IF(Requirements!$F97="Advanced",3,1))</f>
        <v>3</v>
      </c>
      <c r="H97" s="128">
        <v>5</v>
      </c>
      <c r="I97" s="211">
        <f>Requirements!$G$2:$G$282*(Requirements!$H$2:$H$282)</f>
        <v>15</v>
      </c>
      <c r="J97" s="84"/>
      <c r="K97" s="157"/>
      <c r="L97" s="214">
        <f>Requirements!$G$2:$G$282*(IF(Requirements!$K$2:$K$282&gt;0,Requirements!$K$2:$K$282,0))</f>
        <v>0</v>
      </c>
      <c r="M97" s="66"/>
      <c r="N97" s="157">
        <v>2</v>
      </c>
      <c r="O97" s="214">
        <f>_xlfn.SINGLE(Requirements!$G$2:$G$282)*(IF(_xlfn.SINGLE(Requirements!$N$2:$N$282)&gt;0,_xlfn.SINGLE(Requirements!$N$2:$N$282),0))</f>
        <v>6</v>
      </c>
      <c r="P97" s="66"/>
      <c r="Q97" s="157"/>
      <c r="R97" s="211">
        <f>_xlfn.SINGLE(Requirements!$G$2:$G$282)*(IF(_xlfn.SINGLE(Requirements!$Q$2:$Q$282)&gt;0,_xlfn.SINGLE(Requirements!$Q$2:$Q$282),0))</f>
        <v>0</v>
      </c>
    </row>
    <row r="98" spans="1:18" ht="39" customHeight="1" x14ac:dyDescent="0.55000000000000004">
      <c r="A98" s="143" t="s">
        <v>559</v>
      </c>
      <c r="B98" s="80" t="s">
        <v>39</v>
      </c>
      <c r="C98" s="81" t="s">
        <v>681</v>
      </c>
      <c r="D98" s="94" t="s">
        <v>175</v>
      </c>
      <c r="E98" s="82" t="s">
        <v>181</v>
      </c>
      <c r="F98" s="83" t="s">
        <v>24</v>
      </c>
      <c r="G98" s="84">
        <f>IF(Requirements!$F98="Essential",9,IF(Requirements!$F98="Advanced",3,1))</f>
        <v>3</v>
      </c>
      <c r="H98" s="128">
        <v>5</v>
      </c>
      <c r="I98" s="211">
        <f>Requirements!$G$2:$G$282*(Requirements!$H$2:$H$282)</f>
        <v>15</v>
      </c>
      <c r="J98" s="84"/>
      <c r="K98" s="157"/>
      <c r="L98" s="214">
        <f>Requirements!$G$2:$G$282*(IF(Requirements!$K$2:$K$282&gt;0,Requirements!$K$2:$K$282,0))</f>
        <v>0</v>
      </c>
      <c r="M98" s="66"/>
      <c r="N98" s="157">
        <v>2</v>
      </c>
      <c r="O98" s="214">
        <f>_xlfn.SINGLE(Requirements!$G$2:$G$282)*(IF(_xlfn.SINGLE(Requirements!$N$2:$N$282)&gt;0,_xlfn.SINGLE(Requirements!$N$2:$N$282),0))</f>
        <v>6</v>
      </c>
      <c r="P98" s="66"/>
      <c r="Q98" s="157"/>
      <c r="R98" s="211">
        <f>_xlfn.SINGLE(Requirements!$G$2:$G$282)*(IF(_xlfn.SINGLE(Requirements!$Q$2:$Q$282)&gt;0,_xlfn.SINGLE(Requirements!$Q$2:$Q$282),0))</f>
        <v>0</v>
      </c>
    </row>
    <row r="99" spans="1:18" ht="39" customHeight="1" x14ac:dyDescent="0.55000000000000004">
      <c r="A99" s="143" t="s">
        <v>560</v>
      </c>
      <c r="B99" s="80" t="s">
        <v>39</v>
      </c>
      <c r="C99" s="81" t="s">
        <v>681</v>
      </c>
      <c r="D99" s="94" t="s">
        <v>175</v>
      </c>
      <c r="E99" s="82" t="s">
        <v>182</v>
      </c>
      <c r="F99" s="83" t="s">
        <v>24</v>
      </c>
      <c r="G99" s="84">
        <f>IF(Requirements!$F99="Essential",9,IF(Requirements!$F99="Advanced",3,1))</f>
        <v>3</v>
      </c>
      <c r="H99" s="128">
        <v>5</v>
      </c>
      <c r="I99" s="211">
        <f>Requirements!$G$2:$G$282*(Requirements!$H$2:$H$282)</f>
        <v>15</v>
      </c>
      <c r="J99" s="84"/>
      <c r="K99" s="157"/>
      <c r="L99" s="214">
        <f>Requirements!$G$2:$G$282*(IF(Requirements!$K$2:$K$282&gt;0,Requirements!$K$2:$K$282,0))</f>
        <v>0</v>
      </c>
      <c r="M99" s="66"/>
      <c r="N99" s="157">
        <v>3</v>
      </c>
      <c r="O99" s="214">
        <f>_xlfn.SINGLE(Requirements!$G$2:$G$282)*(IF(_xlfn.SINGLE(Requirements!$N$2:$N$282)&gt;0,_xlfn.SINGLE(Requirements!$N$2:$N$282),0))</f>
        <v>9</v>
      </c>
      <c r="P99" s="66"/>
      <c r="Q99" s="157"/>
      <c r="R99" s="211">
        <f>_xlfn.SINGLE(Requirements!$G$2:$G$282)*(IF(_xlfn.SINGLE(Requirements!$Q$2:$Q$282)&gt;0,_xlfn.SINGLE(Requirements!$Q$2:$Q$282),0))</f>
        <v>0</v>
      </c>
    </row>
    <row r="100" spans="1:18" ht="39" customHeight="1" x14ac:dyDescent="0.55000000000000004">
      <c r="A100" s="143" t="s">
        <v>561</v>
      </c>
      <c r="B100" s="80" t="s">
        <v>39</v>
      </c>
      <c r="C100" s="81" t="s">
        <v>681</v>
      </c>
      <c r="D100" s="94" t="s">
        <v>175</v>
      </c>
      <c r="E100" s="82" t="s">
        <v>183</v>
      </c>
      <c r="F100" s="83" t="s">
        <v>23</v>
      </c>
      <c r="G100" s="84">
        <f>IF(Requirements!$F100="Essential",9,IF(Requirements!$F100="Advanced",3,1))</f>
        <v>9</v>
      </c>
      <c r="H100" s="128">
        <v>5</v>
      </c>
      <c r="I100" s="211">
        <f>Requirements!$G$2:$G$282*(Requirements!$H$2:$H$282)</f>
        <v>45</v>
      </c>
      <c r="J100" s="84"/>
      <c r="K100" s="157"/>
      <c r="L100" s="214">
        <f>Requirements!$G$2:$G$282*(IF(Requirements!$K$2:$K$282&gt;0,Requirements!$K$2:$K$282,0))</f>
        <v>0</v>
      </c>
      <c r="M100" s="66"/>
      <c r="N100" s="157">
        <v>3</v>
      </c>
      <c r="O100" s="214">
        <f>_xlfn.SINGLE(Requirements!$G$2:$G$282)*(IF(_xlfn.SINGLE(Requirements!$N$2:$N$282)&gt;0,_xlfn.SINGLE(Requirements!$N$2:$N$282),0))</f>
        <v>27</v>
      </c>
      <c r="P100" s="66"/>
      <c r="Q100" s="157"/>
      <c r="R100" s="211">
        <f>_xlfn.SINGLE(Requirements!$G$2:$G$282)*(IF(_xlfn.SINGLE(Requirements!$Q$2:$Q$282)&gt;0,_xlfn.SINGLE(Requirements!$Q$2:$Q$282),0))</f>
        <v>0</v>
      </c>
    </row>
    <row r="101" spans="1:18" ht="39" customHeight="1" x14ac:dyDescent="0.55000000000000004">
      <c r="A101" s="143" t="s">
        <v>562</v>
      </c>
      <c r="B101" s="80" t="s">
        <v>39</v>
      </c>
      <c r="C101" s="81" t="s">
        <v>681</v>
      </c>
      <c r="D101" s="94" t="s">
        <v>175</v>
      </c>
      <c r="E101" s="82" t="s">
        <v>184</v>
      </c>
      <c r="F101" s="83" t="s">
        <v>23</v>
      </c>
      <c r="G101" s="84">
        <f>IF(Requirements!$F101="Essential",9,IF(Requirements!$F101="Advanced",3,1))</f>
        <v>9</v>
      </c>
      <c r="H101" s="128">
        <v>5</v>
      </c>
      <c r="I101" s="211">
        <f>Requirements!$G$2:$G$282*(Requirements!$H$2:$H$282)</f>
        <v>45</v>
      </c>
      <c r="J101" s="84"/>
      <c r="K101" s="157"/>
      <c r="L101" s="214">
        <f>Requirements!$G$2:$G$282*(IF(Requirements!$K$2:$K$282&gt;0,Requirements!$K$2:$K$282,0))</f>
        <v>0</v>
      </c>
      <c r="M101" s="66"/>
      <c r="N101" s="157">
        <v>3</v>
      </c>
      <c r="O101" s="214">
        <f>_xlfn.SINGLE(Requirements!$G$2:$G$282)*(IF(_xlfn.SINGLE(Requirements!$N$2:$N$282)&gt;0,_xlfn.SINGLE(Requirements!$N$2:$N$282),0))</f>
        <v>27</v>
      </c>
      <c r="P101" s="66"/>
      <c r="Q101" s="157"/>
      <c r="R101" s="211">
        <f>_xlfn.SINGLE(Requirements!$G$2:$G$282)*(IF(_xlfn.SINGLE(Requirements!$Q$2:$Q$282)&gt;0,_xlfn.SINGLE(Requirements!$Q$2:$Q$282),0))</f>
        <v>0</v>
      </c>
    </row>
    <row r="102" spans="1:18" ht="39" customHeight="1" x14ac:dyDescent="0.55000000000000004">
      <c r="A102" s="143" t="s">
        <v>563</v>
      </c>
      <c r="B102" s="80" t="s">
        <v>39</v>
      </c>
      <c r="C102" s="81" t="s">
        <v>681</v>
      </c>
      <c r="D102" s="94" t="s">
        <v>175</v>
      </c>
      <c r="E102" s="82" t="s">
        <v>185</v>
      </c>
      <c r="F102" s="83" t="s">
        <v>23</v>
      </c>
      <c r="G102" s="84">
        <f>IF(Requirements!$F102="Essential",9,IF(Requirements!$F102="Advanced",3,1))</f>
        <v>9</v>
      </c>
      <c r="H102" s="128">
        <v>5</v>
      </c>
      <c r="I102" s="211">
        <f>Requirements!$G$2:$G$282*(Requirements!$H$2:$H$282)</f>
        <v>45</v>
      </c>
      <c r="J102" s="84"/>
      <c r="K102" s="157"/>
      <c r="L102" s="214">
        <f>Requirements!$G$2:$G$282*(IF(Requirements!$K$2:$K$282&gt;0,Requirements!$K$2:$K$282,0))</f>
        <v>0</v>
      </c>
      <c r="M102" s="66"/>
      <c r="N102" s="157">
        <v>3</v>
      </c>
      <c r="O102" s="214">
        <f>_xlfn.SINGLE(Requirements!$G$2:$G$282)*(IF(_xlfn.SINGLE(Requirements!$N$2:$N$282)&gt;0,_xlfn.SINGLE(Requirements!$N$2:$N$282),0))</f>
        <v>27</v>
      </c>
      <c r="P102" s="66"/>
      <c r="Q102" s="157"/>
      <c r="R102" s="211">
        <f>_xlfn.SINGLE(Requirements!$G$2:$G$282)*(IF(_xlfn.SINGLE(Requirements!$Q$2:$Q$282)&gt;0,_xlfn.SINGLE(Requirements!$Q$2:$Q$282),0))</f>
        <v>0</v>
      </c>
    </row>
    <row r="103" spans="1:18" ht="39" customHeight="1" x14ac:dyDescent="0.55000000000000004">
      <c r="A103" s="143" t="s">
        <v>564</v>
      </c>
      <c r="B103" s="80" t="s">
        <v>39</v>
      </c>
      <c r="C103" s="81" t="s">
        <v>681</v>
      </c>
      <c r="D103" s="94" t="s">
        <v>175</v>
      </c>
      <c r="E103" s="82" t="s">
        <v>186</v>
      </c>
      <c r="F103" s="83" t="s">
        <v>23</v>
      </c>
      <c r="G103" s="84">
        <f>IF(Requirements!$F103="Essential",9,IF(Requirements!$F103="Advanced",3,1))</f>
        <v>9</v>
      </c>
      <c r="H103" s="128">
        <v>5</v>
      </c>
      <c r="I103" s="211">
        <f>Requirements!$G$2:$G$282*(Requirements!$H$2:$H$282)</f>
        <v>45</v>
      </c>
      <c r="J103" s="84"/>
      <c r="K103" s="157"/>
      <c r="L103" s="214">
        <f>Requirements!$G$2:$G$282*(IF(Requirements!$K$2:$K$282&gt;0,Requirements!$K$2:$K$282,0))</f>
        <v>0</v>
      </c>
      <c r="M103" s="66"/>
      <c r="N103" s="157">
        <v>3</v>
      </c>
      <c r="O103" s="214">
        <f>_xlfn.SINGLE(Requirements!$G$2:$G$282)*(IF(_xlfn.SINGLE(Requirements!$N$2:$N$282)&gt;0,_xlfn.SINGLE(Requirements!$N$2:$N$282),0))</f>
        <v>27</v>
      </c>
      <c r="P103" s="66"/>
      <c r="Q103" s="157"/>
      <c r="R103" s="211">
        <f>_xlfn.SINGLE(Requirements!$G$2:$G$282)*(IF(_xlfn.SINGLE(Requirements!$Q$2:$Q$282)&gt;0,_xlfn.SINGLE(Requirements!$Q$2:$Q$282),0))</f>
        <v>0</v>
      </c>
    </row>
    <row r="104" spans="1:18" ht="39" customHeight="1" x14ac:dyDescent="0.55000000000000004">
      <c r="A104" s="143" t="s">
        <v>565</v>
      </c>
      <c r="B104" s="80" t="s">
        <v>39</v>
      </c>
      <c r="C104" s="81" t="s">
        <v>681</v>
      </c>
      <c r="D104" s="94" t="s">
        <v>175</v>
      </c>
      <c r="E104" s="82" t="s">
        <v>187</v>
      </c>
      <c r="F104" s="83" t="s">
        <v>24</v>
      </c>
      <c r="G104" s="84">
        <f>IF(Requirements!$F104="Essential",9,IF(Requirements!$F104="Advanced",3,1))</f>
        <v>3</v>
      </c>
      <c r="H104" s="128">
        <v>5</v>
      </c>
      <c r="I104" s="211">
        <f>Requirements!$G$2:$G$282*(Requirements!$H$2:$H$282)</f>
        <v>15</v>
      </c>
      <c r="J104" s="84"/>
      <c r="K104" s="157"/>
      <c r="L104" s="214">
        <f>Requirements!$G$2:$G$282*(IF(Requirements!$K$2:$K$282&gt;0,Requirements!$K$2:$K$282,0))</f>
        <v>0</v>
      </c>
      <c r="M104" s="66"/>
      <c r="N104" s="157">
        <v>2</v>
      </c>
      <c r="O104" s="214">
        <f>_xlfn.SINGLE(Requirements!$G$2:$G$282)*(IF(_xlfn.SINGLE(Requirements!$N$2:$N$282)&gt;0,_xlfn.SINGLE(Requirements!$N$2:$N$282),0))</f>
        <v>6</v>
      </c>
      <c r="P104" s="66"/>
      <c r="Q104" s="157"/>
      <c r="R104" s="211">
        <f>_xlfn.SINGLE(Requirements!$G$2:$G$282)*(IF(_xlfn.SINGLE(Requirements!$Q$2:$Q$282)&gt;0,_xlfn.SINGLE(Requirements!$Q$2:$Q$282),0))</f>
        <v>0</v>
      </c>
    </row>
    <row r="105" spans="1:18" ht="39" customHeight="1" x14ac:dyDescent="0.55000000000000004">
      <c r="A105" s="143" t="s">
        <v>566</v>
      </c>
      <c r="B105" s="80" t="s">
        <v>39</v>
      </c>
      <c r="C105" s="81" t="s">
        <v>681</v>
      </c>
      <c r="D105" s="94" t="s">
        <v>175</v>
      </c>
      <c r="E105" s="82" t="s">
        <v>188</v>
      </c>
      <c r="F105" s="83" t="s">
        <v>24</v>
      </c>
      <c r="G105" s="84">
        <f>IF(Requirements!$F105="Essential",9,IF(Requirements!$F105="Advanced",3,1))</f>
        <v>3</v>
      </c>
      <c r="H105" s="128">
        <v>5</v>
      </c>
      <c r="I105" s="211">
        <f>Requirements!$G$2:$G$282*(Requirements!$H$2:$H$282)</f>
        <v>15</v>
      </c>
      <c r="J105" s="84"/>
      <c r="K105" s="157"/>
      <c r="L105" s="214">
        <f>Requirements!$G$2:$G$282*(IF(Requirements!$K$2:$K$282&gt;0,Requirements!$K$2:$K$282,0))</f>
        <v>0</v>
      </c>
      <c r="M105" s="66"/>
      <c r="N105" s="157">
        <v>3</v>
      </c>
      <c r="O105" s="214">
        <f>_xlfn.SINGLE(Requirements!$G$2:$G$282)*(IF(_xlfn.SINGLE(Requirements!$N$2:$N$282)&gt;0,_xlfn.SINGLE(Requirements!$N$2:$N$282),0))</f>
        <v>9</v>
      </c>
      <c r="P105" s="66"/>
      <c r="Q105" s="157"/>
      <c r="R105" s="211">
        <f>_xlfn.SINGLE(Requirements!$G$2:$G$282)*(IF(_xlfn.SINGLE(Requirements!$Q$2:$Q$282)&gt;0,_xlfn.SINGLE(Requirements!$Q$2:$Q$282),0))</f>
        <v>0</v>
      </c>
    </row>
    <row r="106" spans="1:18" ht="39" customHeight="1" x14ac:dyDescent="0.55000000000000004">
      <c r="A106" s="143" t="s">
        <v>567</v>
      </c>
      <c r="B106" s="80" t="s">
        <v>39</v>
      </c>
      <c r="C106" s="81" t="s">
        <v>681</v>
      </c>
      <c r="D106" s="94" t="s">
        <v>175</v>
      </c>
      <c r="E106" s="82" t="s">
        <v>190</v>
      </c>
      <c r="F106" s="83" t="s">
        <v>24</v>
      </c>
      <c r="G106" s="84">
        <f>IF(Requirements!$F106="Essential",9,IF(Requirements!$F106="Advanced",3,1))</f>
        <v>3</v>
      </c>
      <c r="H106" s="128">
        <v>5</v>
      </c>
      <c r="I106" s="211">
        <f>Requirements!$G$2:$G$282*(Requirements!$H$2:$H$282)</f>
        <v>15</v>
      </c>
      <c r="J106" s="84"/>
      <c r="K106" s="157"/>
      <c r="L106" s="214">
        <f>Requirements!$G$2:$G$282*(IF(Requirements!$K$2:$K$282&gt;0,Requirements!$K$2:$K$282,0))</f>
        <v>0</v>
      </c>
      <c r="M106" s="66"/>
      <c r="N106" s="157">
        <v>1</v>
      </c>
      <c r="O106" s="214">
        <f>_xlfn.SINGLE(Requirements!$G$2:$G$282)*(IF(_xlfn.SINGLE(Requirements!$N$2:$N$282)&gt;0,_xlfn.SINGLE(Requirements!$N$2:$N$282),0))</f>
        <v>3</v>
      </c>
      <c r="P106" s="66"/>
      <c r="Q106" s="157"/>
      <c r="R106" s="211">
        <f>_xlfn.SINGLE(Requirements!$G$2:$G$282)*(IF(_xlfn.SINGLE(Requirements!$Q$2:$Q$282)&gt;0,_xlfn.SINGLE(Requirements!$Q$2:$Q$282),0))</f>
        <v>0</v>
      </c>
    </row>
    <row r="107" spans="1:18" ht="39" customHeight="1" x14ac:dyDescent="0.55000000000000004">
      <c r="A107" s="143" t="s">
        <v>568</v>
      </c>
      <c r="B107" s="80" t="s">
        <v>39</v>
      </c>
      <c r="C107" s="81" t="s">
        <v>681</v>
      </c>
      <c r="D107" s="94" t="s">
        <v>175</v>
      </c>
      <c r="E107" s="82" t="s">
        <v>191</v>
      </c>
      <c r="F107" s="83" t="s">
        <v>24</v>
      </c>
      <c r="G107" s="84">
        <f>IF(Requirements!$F107="Essential",9,IF(Requirements!$F107="Advanced",3,1))</f>
        <v>3</v>
      </c>
      <c r="H107" s="128">
        <v>5</v>
      </c>
      <c r="I107" s="211">
        <f>Requirements!$G$2:$G$282*(Requirements!$H$2:$H$282)</f>
        <v>15</v>
      </c>
      <c r="J107" s="84"/>
      <c r="K107" s="157"/>
      <c r="L107" s="214">
        <f>Requirements!$G$2:$G$282*(IF(Requirements!$K$2:$K$282&gt;0,Requirements!$K$2:$K$282,0))</f>
        <v>0</v>
      </c>
      <c r="M107" s="66"/>
      <c r="N107" s="157">
        <v>1</v>
      </c>
      <c r="O107" s="214">
        <f>_xlfn.SINGLE(Requirements!$G$2:$G$282)*(IF(_xlfn.SINGLE(Requirements!$N$2:$N$282)&gt;0,_xlfn.SINGLE(Requirements!$N$2:$N$282),0))</f>
        <v>3</v>
      </c>
      <c r="P107" s="66"/>
      <c r="Q107" s="157"/>
      <c r="R107" s="211">
        <f>_xlfn.SINGLE(Requirements!$G$2:$G$282)*(IF(_xlfn.SINGLE(Requirements!$Q$2:$Q$282)&gt;0,_xlfn.SINGLE(Requirements!$Q$2:$Q$282),0))</f>
        <v>0</v>
      </c>
    </row>
    <row r="108" spans="1:18" ht="39" customHeight="1" x14ac:dyDescent="0.55000000000000004">
      <c r="A108" s="143" t="s">
        <v>569</v>
      </c>
      <c r="B108" s="80" t="s">
        <v>39</v>
      </c>
      <c r="C108" s="81" t="s">
        <v>681</v>
      </c>
      <c r="D108" s="94" t="s">
        <v>175</v>
      </c>
      <c r="E108" s="82" t="s">
        <v>192</v>
      </c>
      <c r="F108" s="83" t="s">
        <v>24</v>
      </c>
      <c r="G108" s="84">
        <f>IF(Requirements!$F108="Essential",9,IF(Requirements!$F108="Advanced",3,1))</f>
        <v>3</v>
      </c>
      <c r="H108" s="128">
        <v>5</v>
      </c>
      <c r="I108" s="211">
        <f>Requirements!$G$2:$G$282*(Requirements!$H$2:$H$282)</f>
        <v>15</v>
      </c>
      <c r="J108" s="84"/>
      <c r="K108" s="157"/>
      <c r="L108" s="214">
        <f>Requirements!$G$2:$G$282*(IF(Requirements!$K$2:$K$282&gt;0,Requirements!$K$2:$K$282,0))</f>
        <v>0</v>
      </c>
      <c r="M108" s="66"/>
      <c r="N108" s="157">
        <v>2</v>
      </c>
      <c r="O108" s="214">
        <f>_xlfn.SINGLE(Requirements!$G$2:$G$282)*(IF(_xlfn.SINGLE(Requirements!$N$2:$N$282)&gt;0,_xlfn.SINGLE(Requirements!$N$2:$N$282),0))</f>
        <v>6</v>
      </c>
      <c r="P108" s="66"/>
      <c r="Q108" s="157"/>
      <c r="R108" s="211">
        <f>_xlfn.SINGLE(Requirements!$G$2:$G$282)*(IF(_xlfn.SINGLE(Requirements!$Q$2:$Q$282)&gt;0,_xlfn.SINGLE(Requirements!$Q$2:$Q$282),0))</f>
        <v>0</v>
      </c>
    </row>
    <row r="109" spans="1:18" ht="39" customHeight="1" x14ac:dyDescent="0.55000000000000004">
      <c r="A109" s="143" t="s">
        <v>570</v>
      </c>
      <c r="B109" s="80" t="s">
        <v>39</v>
      </c>
      <c r="C109" s="81" t="s">
        <v>681</v>
      </c>
      <c r="D109" s="94" t="s">
        <v>175</v>
      </c>
      <c r="E109" s="82" t="s">
        <v>193</v>
      </c>
      <c r="F109" s="83" t="s">
        <v>24</v>
      </c>
      <c r="G109" s="84">
        <f>IF(Requirements!$F109="Essential",9,IF(Requirements!$F109="Advanced",3,1))</f>
        <v>3</v>
      </c>
      <c r="H109" s="128">
        <v>5</v>
      </c>
      <c r="I109" s="211">
        <f>Requirements!$G$2:$G$282*(Requirements!$H$2:$H$282)</f>
        <v>15</v>
      </c>
      <c r="J109" s="84"/>
      <c r="K109" s="157"/>
      <c r="L109" s="214">
        <f>Requirements!$G$2:$G$282*(IF(Requirements!$K$2:$K$282&gt;0,Requirements!$K$2:$K$282,0))</f>
        <v>0</v>
      </c>
      <c r="M109" s="66"/>
      <c r="N109" s="157">
        <v>0</v>
      </c>
      <c r="O109" s="214">
        <f>_xlfn.SINGLE(Requirements!$G$2:$G$282)*(IF(_xlfn.SINGLE(Requirements!$N$2:$N$282)&gt;0,_xlfn.SINGLE(Requirements!$N$2:$N$282),0))</f>
        <v>0</v>
      </c>
      <c r="P109" s="66"/>
      <c r="Q109" s="157"/>
      <c r="R109" s="211">
        <f>_xlfn.SINGLE(Requirements!$G$2:$G$282)*(IF(_xlfn.SINGLE(Requirements!$Q$2:$Q$282)&gt;0,_xlfn.SINGLE(Requirements!$Q$2:$Q$282),0))</f>
        <v>0</v>
      </c>
    </row>
    <row r="110" spans="1:18" ht="39" customHeight="1" x14ac:dyDescent="0.55000000000000004">
      <c r="A110" s="143" t="s">
        <v>571</v>
      </c>
      <c r="B110" s="80" t="s">
        <v>39</v>
      </c>
      <c r="C110" s="81" t="s">
        <v>681</v>
      </c>
      <c r="D110" s="94" t="s">
        <v>175</v>
      </c>
      <c r="E110" s="82" t="s">
        <v>194</v>
      </c>
      <c r="F110" s="83" t="s">
        <v>24</v>
      </c>
      <c r="G110" s="84">
        <f>IF(Requirements!$F110="Essential",9,IF(Requirements!$F110="Advanced",3,1))</f>
        <v>3</v>
      </c>
      <c r="H110" s="128">
        <v>5</v>
      </c>
      <c r="I110" s="211">
        <f>Requirements!$G$2:$G$282*(Requirements!$H$2:$H$282)</f>
        <v>15</v>
      </c>
      <c r="J110" s="84"/>
      <c r="K110" s="157"/>
      <c r="L110" s="214">
        <f>Requirements!$G$2:$G$282*(IF(Requirements!$K$2:$K$282&gt;0,Requirements!$K$2:$K$282,0))</f>
        <v>0</v>
      </c>
      <c r="M110" s="66"/>
      <c r="N110" s="157">
        <v>0</v>
      </c>
      <c r="O110" s="214">
        <f>_xlfn.SINGLE(Requirements!$G$2:$G$282)*(IF(_xlfn.SINGLE(Requirements!$N$2:$N$282)&gt;0,_xlfn.SINGLE(Requirements!$N$2:$N$282),0))</f>
        <v>0</v>
      </c>
      <c r="P110" s="66"/>
      <c r="Q110" s="157"/>
      <c r="R110" s="211">
        <f>_xlfn.SINGLE(Requirements!$G$2:$G$282)*(IF(_xlfn.SINGLE(Requirements!$Q$2:$Q$282)&gt;0,_xlfn.SINGLE(Requirements!$Q$2:$Q$282),0))</f>
        <v>0</v>
      </c>
    </row>
    <row r="111" spans="1:18" ht="39" customHeight="1" x14ac:dyDescent="0.55000000000000004">
      <c r="A111" s="143" t="s">
        <v>572</v>
      </c>
      <c r="B111" s="80" t="s">
        <v>39</v>
      </c>
      <c r="C111" s="81" t="s">
        <v>681</v>
      </c>
      <c r="D111" s="94" t="s">
        <v>175</v>
      </c>
      <c r="E111" s="82" t="s">
        <v>195</v>
      </c>
      <c r="F111" s="83" t="s">
        <v>24</v>
      </c>
      <c r="G111" s="84">
        <f>IF(Requirements!$F111="Essential",9,IF(Requirements!$F111="Advanced",3,1))</f>
        <v>3</v>
      </c>
      <c r="H111" s="128">
        <v>5</v>
      </c>
      <c r="I111" s="211">
        <f>Requirements!$G$2:$G$282*(Requirements!$H$2:$H$282)</f>
        <v>15</v>
      </c>
      <c r="J111" s="84"/>
      <c r="K111" s="157"/>
      <c r="L111" s="214">
        <f>Requirements!$G$2:$G$282*(IF(Requirements!$K$2:$K$282&gt;0,Requirements!$K$2:$K$282,0))</f>
        <v>0</v>
      </c>
      <c r="M111" s="66"/>
      <c r="N111" s="157">
        <v>1</v>
      </c>
      <c r="O111" s="214">
        <f>_xlfn.SINGLE(Requirements!$G$2:$G$282)*(IF(_xlfn.SINGLE(Requirements!$N$2:$N$282)&gt;0,_xlfn.SINGLE(Requirements!$N$2:$N$282),0))</f>
        <v>3</v>
      </c>
      <c r="P111" s="66"/>
      <c r="Q111" s="157"/>
      <c r="R111" s="211">
        <f>_xlfn.SINGLE(Requirements!$G$2:$G$282)*(IF(_xlfn.SINGLE(Requirements!$Q$2:$Q$282)&gt;0,_xlfn.SINGLE(Requirements!$Q$2:$Q$282),0))</f>
        <v>0</v>
      </c>
    </row>
    <row r="112" spans="1:18" ht="39" customHeight="1" x14ac:dyDescent="0.55000000000000004">
      <c r="A112" s="143" t="s">
        <v>573</v>
      </c>
      <c r="B112" s="80" t="s">
        <v>39</v>
      </c>
      <c r="C112" s="81" t="s">
        <v>681</v>
      </c>
      <c r="D112" s="94" t="s">
        <v>175</v>
      </c>
      <c r="E112" s="82" t="s">
        <v>189</v>
      </c>
      <c r="F112" s="83" t="s">
        <v>24</v>
      </c>
      <c r="G112" s="84">
        <f>IF(Requirements!$F112="Essential",9,IF(Requirements!$F112="Advanced",3,1))</f>
        <v>3</v>
      </c>
      <c r="H112" s="128">
        <v>5</v>
      </c>
      <c r="I112" s="211">
        <f>Requirements!$G$2:$G$282*(Requirements!$H$2:$H$282)</f>
        <v>15</v>
      </c>
      <c r="J112" s="84"/>
      <c r="K112" s="157"/>
      <c r="L112" s="214">
        <f>Requirements!$G$2:$G$282*(IF(Requirements!$K$2:$K$282&gt;0,Requirements!$K$2:$K$282,0))</f>
        <v>0</v>
      </c>
      <c r="M112" s="66"/>
      <c r="N112" s="157">
        <v>0</v>
      </c>
      <c r="O112" s="214">
        <f>_xlfn.SINGLE(Requirements!$G$2:$G$282)*(IF(_xlfn.SINGLE(Requirements!$N$2:$N$282)&gt;0,_xlfn.SINGLE(Requirements!$N$2:$N$282),0))</f>
        <v>0</v>
      </c>
      <c r="P112" s="66"/>
      <c r="Q112" s="157"/>
      <c r="R112" s="211">
        <f>_xlfn.SINGLE(Requirements!$G$2:$G$282)*(IF(_xlfn.SINGLE(Requirements!$Q$2:$Q$282)&gt;0,_xlfn.SINGLE(Requirements!$Q$2:$Q$282),0))</f>
        <v>0</v>
      </c>
    </row>
    <row r="113" spans="1:18" ht="39" customHeight="1" x14ac:dyDescent="0.55000000000000004">
      <c r="A113" s="143" t="s">
        <v>574</v>
      </c>
      <c r="B113" s="80" t="s">
        <v>39</v>
      </c>
      <c r="C113" s="81" t="s">
        <v>681</v>
      </c>
      <c r="D113" s="94" t="s">
        <v>175</v>
      </c>
      <c r="E113" s="82" t="s">
        <v>196</v>
      </c>
      <c r="F113" s="83" t="s">
        <v>24</v>
      </c>
      <c r="G113" s="84">
        <f>IF(Requirements!$F113="Essential",9,IF(Requirements!$F113="Advanced",3,1))</f>
        <v>3</v>
      </c>
      <c r="H113" s="128">
        <v>5</v>
      </c>
      <c r="I113" s="211">
        <f>Requirements!$G$2:$G$282*(Requirements!$H$2:$H$282)</f>
        <v>15</v>
      </c>
      <c r="J113" s="84"/>
      <c r="K113" s="157"/>
      <c r="L113" s="214">
        <f>Requirements!$G$2:$G$282*(IF(Requirements!$K$2:$K$282&gt;0,Requirements!$K$2:$K$282,0))</f>
        <v>0</v>
      </c>
      <c r="M113" s="66"/>
      <c r="N113" s="157">
        <v>0</v>
      </c>
      <c r="O113" s="214">
        <f>_xlfn.SINGLE(Requirements!$G$2:$G$282)*(IF(_xlfn.SINGLE(Requirements!$N$2:$N$282)&gt;0,_xlfn.SINGLE(Requirements!$N$2:$N$282),0))</f>
        <v>0</v>
      </c>
      <c r="P113" s="66"/>
      <c r="Q113" s="157"/>
      <c r="R113" s="211">
        <f>_xlfn.SINGLE(Requirements!$G$2:$G$282)*(IF(_xlfn.SINGLE(Requirements!$Q$2:$Q$282)&gt;0,_xlfn.SINGLE(Requirements!$Q$2:$Q$282),0))</f>
        <v>0</v>
      </c>
    </row>
    <row r="114" spans="1:18" ht="39" customHeight="1" x14ac:dyDescent="0.55000000000000004">
      <c r="A114" s="143" t="s">
        <v>575</v>
      </c>
      <c r="B114" s="80" t="s">
        <v>39</v>
      </c>
      <c r="C114" s="81" t="s">
        <v>681</v>
      </c>
      <c r="D114" s="94" t="s">
        <v>175</v>
      </c>
      <c r="E114" s="106" t="s">
        <v>197</v>
      </c>
      <c r="F114" s="83" t="s">
        <v>24</v>
      </c>
      <c r="G114" s="84">
        <f>IF(Requirements!$F114="Essential",9,IF(Requirements!$F114="Advanced",3,1))</f>
        <v>3</v>
      </c>
      <c r="H114" s="128">
        <v>5</v>
      </c>
      <c r="I114" s="211">
        <f>Requirements!$G$2:$G$282*(Requirements!$H$2:$H$282)</f>
        <v>15</v>
      </c>
      <c r="J114" s="84"/>
      <c r="K114" s="157">
        <v>5</v>
      </c>
      <c r="L114" s="214">
        <f>Requirements!$G$2:$G$282*(IF(Requirements!$K$2:$K$282&gt;0,Requirements!$K$2:$K$282,0))</f>
        <v>15</v>
      </c>
      <c r="M114" s="66"/>
      <c r="N114" s="157">
        <v>5</v>
      </c>
      <c r="O114" s="214">
        <f>_xlfn.SINGLE(Requirements!$G$2:$G$282)*(IF(_xlfn.SINGLE(Requirements!$N$2:$N$282)&gt;0,_xlfn.SINGLE(Requirements!$N$2:$N$282),0))</f>
        <v>15</v>
      </c>
      <c r="P114" s="66"/>
      <c r="Q114" s="157">
        <v>4</v>
      </c>
      <c r="R114" s="211">
        <f>_xlfn.SINGLE(Requirements!$G$2:$G$282)*(IF(_xlfn.SINGLE(Requirements!$Q$2:$Q$282)&gt;0,_xlfn.SINGLE(Requirements!$Q$2:$Q$282),0))</f>
        <v>12</v>
      </c>
    </row>
    <row r="115" spans="1:18" ht="39" customHeight="1" x14ac:dyDescent="0.55000000000000004">
      <c r="A115" s="143" t="s">
        <v>576</v>
      </c>
      <c r="B115" s="80" t="s">
        <v>39</v>
      </c>
      <c r="C115" s="81" t="s">
        <v>681</v>
      </c>
      <c r="D115" s="94" t="s">
        <v>175</v>
      </c>
      <c r="E115" s="82" t="s">
        <v>198</v>
      </c>
      <c r="F115" s="83" t="s">
        <v>24</v>
      </c>
      <c r="G115" s="84">
        <f>IF(Requirements!$F115="Essential",9,IF(Requirements!$F115="Advanced",3,1))</f>
        <v>3</v>
      </c>
      <c r="H115" s="128">
        <v>5</v>
      </c>
      <c r="I115" s="211">
        <f>Requirements!$G$2:$G$282*(Requirements!$H$2:$H$282)</f>
        <v>15</v>
      </c>
      <c r="J115" s="84"/>
      <c r="K115" s="157">
        <v>5</v>
      </c>
      <c r="L115" s="214">
        <f>Requirements!$G$2:$G$282*(IF(Requirements!$K$2:$K$282&gt;0,Requirements!$K$2:$K$282,0))</f>
        <v>15</v>
      </c>
      <c r="M115" s="66"/>
      <c r="N115" s="157">
        <v>5</v>
      </c>
      <c r="O115" s="214">
        <f>_xlfn.SINGLE(Requirements!$G$2:$G$282)*(IF(_xlfn.SINGLE(Requirements!$N$2:$N$282)&gt;0,_xlfn.SINGLE(Requirements!$N$2:$N$282),0))</f>
        <v>15</v>
      </c>
      <c r="P115" s="66"/>
      <c r="Q115" s="157">
        <v>4</v>
      </c>
      <c r="R115" s="211">
        <f>_xlfn.SINGLE(Requirements!$G$2:$G$282)*(IF(_xlfn.SINGLE(Requirements!$Q$2:$Q$282)&gt;0,_xlfn.SINGLE(Requirements!$Q$2:$Q$282),0))</f>
        <v>12</v>
      </c>
    </row>
    <row r="116" spans="1:18" ht="39" customHeight="1" x14ac:dyDescent="0.55000000000000004">
      <c r="A116" s="143" t="s">
        <v>577</v>
      </c>
      <c r="B116" s="80" t="s">
        <v>39</v>
      </c>
      <c r="C116" s="81" t="s">
        <v>681</v>
      </c>
      <c r="D116" s="94" t="s">
        <v>175</v>
      </c>
      <c r="E116" s="82" t="s">
        <v>199</v>
      </c>
      <c r="F116" s="83" t="s">
        <v>24</v>
      </c>
      <c r="G116" s="84">
        <f>IF(Requirements!$F116="Essential",9,IF(Requirements!$F116="Advanced",3,1))</f>
        <v>3</v>
      </c>
      <c r="H116" s="128">
        <v>5</v>
      </c>
      <c r="I116" s="211">
        <f>Requirements!$G$2:$G$282*(Requirements!$H$2:$H$282)</f>
        <v>15</v>
      </c>
      <c r="J116" s="84"/>
      <c r="K116" s="157">
        <v>5</v>
      </c>
      <c r="L116" s="214">
        <f>Requirements!$G$2:$G$282*(IF(Requirements!$K$2:$K$282&gt;0,Requirements!$K$2:$K$282,0))</f>
        <v>15</v>
      </c>
      <c r="M116" s="66"/>
      <c r="N116" s="157">
        <v>5</v>
      </c>
      <c r="O116" s="214">
        <f>_xlfn.SINGLE(Requirements!$G$2:$G$282)*(IF(_xlfn.SINGLE(Requirements!$N$2:$N$282)&gt;0,_xlfn.SINGLE(Requirements!$N$2:$N$282),0))</f>
        <v>15</v>
      </c>
      <c r="P116" s="66"/>
      <c r="Q116" s="157">
        <v>4</v>
      </c>
      <c r="R116" s="211">
        <f>_xlfn.SINGLE(Requirements!$G$2:$G$282)*(IF(_xlfn.SINGLE(Requirements!$Q$2:$Q$282)&gt;0,_xlfn.SINGLE(Requirements!$Q$2:$Q$282),0))</f>
        <v>12</v>
      </c>
    </row>
    <row r="117" spans="1:18" ht="39" customHeight="1" x14ac:dyDescent="0.55000000000000004">
      <c r="A117" s="143" t="s">
        <v>578</v>
      </c>
      <c r="B117" s="80" t="s">
        <v>39</v>
      </c>
      <c r="C117" s="81" t="s">
        <v>681</v>
      </c>
      <c r="D117" s="94" t="s">
        <v>175</v>
      </c>
      <c r="E117" s="82" t="s">
        <v>200</v>
      </c>
      <c r="F117" s="83" t="s">
        <v>24</v>
      </c>
      <c r="G117" s="84">
        <f>IF(Requirements!$F117="Essential",9,IF(Requirements!$F117="Advanced",3,1))</f>
        <v>3</v>
      </c>
      <c r="H117" s="128">
        <v>5</v>
      </c>
      <c r="I117" s="211">
        <f>Requirements!$G$2:$G$282*(Requirements!$H$2:$H$282)</f>
        <v>15</v>
      </c>
      <c r="J117" s="84"/>
      <c r="K117" s="157">
        <v>5</v>
      </c>
      <c r="L117" s="214">
        <f>Requirements!$G$2:$G$282*(IF(Requirements!$K$2:$K$282&gt;0,Requirements!$K$2:$K$282,0))</f>
        <v>15</v>
      </c>
      <c r="M117" s="66"/>
      <c r="N117" s="157">
        <v>3</v>
      </c>
      <c r="O117" s="214">
        <f>_xlfn.SINGLE(Requirements!$G$2:$G$282)*(IF(_xlfn.SINGLE(Requirements!$N$2:$N$282)&gt;0,_xlfn.SINGLE(Requirements!$N$2:$N$282),0))</f>
        <v>9</v>
      </c>
      <c r="P117" s="66"/>
      <c r="Q117" s="157">
        <v>4</v>
      </c>
      <c r="R117" s="211">
        <f>_xlfn.SINGLE(Requirements!$G$2:$G$282)*(IF(_xlfn.SINGLE(Requirements!$Q$2:$Q$282)&gt;0,_xlfn.SINGLE(Requirements!$Q$2:$Q$282),0))</f>
        <v>12</v>
      </c>
    </row>
    <row r="118" spans="1:18" ht="39" customHeight="1" x14ac:dyDescent="0.55000000000000004">
      <c r="A118" s="143" t="s">
        <v>579</v>
      </c>
      <c r="B118" s="80" t="s">
        <v>39</v>
      </c>
      <c r="C118" s="81" t="s">
        <v>681</v>
      </c>
      <c r="D118" s="94" t="s">
        <v>175</v>
      </c>
      <c r="E118" s="82" t="s">
        <v>201</v>
      </c>
      <c r="F118" s="83" t="s">
        <v>24</v>
      </c>
      <c r="G118" s="84">
        <f>IF(Requirements!$F118="Essential",9,IF(Requirements!$F118="Advanced",3,1))</f>
        <v>3</v>
      </c>
      <c r="H118" s="128">
        <v>5</v>
      </c>
      <c r="I118" s="211">
        <f>Requirements!$G$2:$G$282*(Requirements!$H$2:$H$282)</f>
        <v>15</v>
      </c>
      <c r="J118" s="84"/>
      <c r="K118" s="157">
        <v>2</v>
      </c>
      <c r="L118" s="214">
        <f>Requirements!$G$2:$G$282*(IF(Requirements!$K$2:$K$282&gt;0,Requirements!$K$2:$K$282,0))</f>
        <v>6</v>
      </c>
      <c r="M118" s="66"/>
      <c r="N118" s="157">
        <v>4</v>
      </c>
      <c r="O118" s="214">
        <f>_xlfn.SINGLE(Requirements!$G$2:$G$282)*(IF(_xlfn.SINGLE(Requirements!$N$2:$N$282)&gt;0,_xlfn.SINGLE(Requirements!$N$2:$N$282),0))</f>
        <v>12</v>
      </c>
      <c r="P118" s="66"/>
      <c r="Q118" s="157">
        <v>2</v>
      </c>
      <c r="R118" s="211">
        <f>_xlfn.SINGLE(Requirements!$G$2:$G$282)*(IF(_xlfn.SINGLE(Requirements!$Q$2:$Q$282)&gt;0,_xlfn.SINGLE(Requirements!$Q$2:$Q$282),0))</f>
        <v>6</v>
      </c>
    </row>
    <row r="119" spans="1:18" ht="39" customHeight="1" x14ac:dyDescent="0.55000000000000004">
      <c r="A119" s="143" t="s">
        <v>580</v>
      </c>
      <c r="B119" s="80" t="s">
        <v>39</v>
      </c>
      <c r="C119" s="81" t="s">
        <v>681</v>
      </c>
      <c r="D119" s="94" t="s">
        <v>175</v>
      </c>
      <c r="E119" s="82" t="s">
        <v>202</v>
      </c>
      <c r="F119" s="83" t="s">
        <v>24</v>
      </c>
      <c r="G119" s="84">
        <f>IF(Requirements!$F119="Essential",9,IF(Requirements!$F119="Advanced",3,1))</f>
        <v>3</v>
      </c>
      <c r="H119" s="128">
        <v>5</v>
      </c>
      <c r="I119" s="211">
        <f>Requirements!$G$2:$G$282*(Requirements!$H$2:$H$282)</f>
        <v>15</v>
      </c>
      <c r="J119" s="84"/>
      <c r="K119" s="157">
        <v>5</v>
      </c>
      <c r="L119" s="233">
        <f>Requirements!$G$2:$G$282*(IF(Requirements!$K$2:$K$282&gt;0,Requirements!$K$2:$K$282,0))</f>
        <v>15</v>
      </c>
      <c r="M119" s="156"/>
      <c r="N119" s="157">
        <v>5</v>
      </c>
      <c r="O119" s="231">
        <f>_xlfn.SINGLE(Requirements!$G$2:$G$282)*(IF(_xlfn.SINGLE(Requirements!$N$2:$N$282)&gt;0,_xlfn.SINGLE(Requirements!$N$2:$N$282),0))</f>
        <v>15</v>
      </c>
      <c r="P119" s="156"/>
      <c r="Q119" s="157">
        <v>2</v>
      </c>
      <c r="R119" s="211">
        <f>_xlfn.SINGLE(Requirements!$G$2:$G$282)*(IF(_xlfn.SINGLE(Requirements!$Q$2:$Q$282)&gt;0,_xlfn.SINGLE(Requirements!$Q$2:$Q$282),0))</f>
        <v>6</v>
      </c>
    </row>
    <row r="120" spans="1:18" ht="39" customHeight="1" x14ac:dyDescent="0.55000000000000004">
      <c r="A120" s="143" t="s">
        <v>581</v>
      </c>
      <c r="B120" s="80" t="s">
        <v>39</v>
      </c>
      <c r="C120" s="81" t="s">
        <v>681</v>
      </c>
      <c r="D120" s="94" t="s">
        <v>203</v>
      </c>
      <c r="E120" s="82" t="s">
        <v>204</v>
      </c>
      <c r="F120" s="83" t="s">
        <v>23</v>
      </c>
      <c r="G120" s="84">
        <f>IF(Requirements!$F120="Essential",9,IF(Requirements!$F120="Advanced",3,1))</f>
        <v>9</v>
      </c>
      <c r="H120" s="128">
        <v>5</v>
      </c>
      <c r="I120" s="211">
        <f>Requirements!$G$2:$G$282*(Requirements!$H$2:$H$282)</f>
        <v>45</v>
      </c>
      <c r="J120" s="84"/>
      <c r="K120" s="157"/>
      <c r="L120" s="215">
        <f>Requirements!$G$2:$G$282*(IF(Requirements!$K$2:$K$282&gt;0,Requirements!$K$2:$K$282,0))</f>
        <v>0</v>
      </c>
      <c r="M120" s="107"/>
      <c r="N120" s="157">
        <v>3</v>
      </c>
      <c r="O120" s="215">
        <f>_xlfn.SINGLE(Requirements!$G$2:$G$282)*(IF(_xlfn.SINGLE(Requirements!$N$2:$N$282)&gt;0,_xlfn.SINGLE(Requirements!$N$2:$N$282),0))</f>
        <v>27</v>
      </c>
      <c r="P120" s="107"/>
      <c r="Q120" s="157"/>
      <c r="R120" s="211">
        <f>_xlfn.SINGLE(Requirements!$G$2:$G$282)*(IF(_xlfn.SINGLE(Requirements!$Q$2:$Q$282)&gt;0,_xlfn.SINGLE(Requirements!$Q$2:$Q$282),0))</f>
        <v>0</v>
      </c>
    </row>
    <row r="121" spans="1:18" ht="39" customHeight="1" x14ac:dyDescent="0.55000000000000004">
      <c r="A121" s="143" t="s">
        <v>582</v>
      </c>
      <c r="B121" s="80" t="s">
        <v>39</v>
      </c>
      <c r="C121" s="81" t="s">
        <v>681</v>
      </c>
      <c r="D121" s="94" t="s">
        <v>203</v>
      </c>
      <c r="E121" s="82" t="s">
        <v>205</v>
      </c>
      <c r="F121" s="83" t="s">
        <v>23</v>
      </c>
      <c r="G121" s="84">
        <f>IF(Requirements!$F121="Essential",9,IF(Requirements!$F121="Advanced",3,1))</f>
        <v>9</v>
      </c>
      <c r="H121" s="128">
        <v>5</v>
      </c>
      <c r="I121" s="211">
        <f>Requirements!$G$2:$G$282*(Requirements!$H$2:$H$282)</f>
        <v>45</v>
      </c>
      <c r="J121" s="84"/>
      <c r="K121" s="157"/>
      <c r="L121" s="215">
        <f>Requirements!$G$2:$G$282*(IF(Requirements!$K$2:$K$282&gt;0,Requirements!$K$2:$K$282,0))</f>
        <v>0</v>
      </c>
      <c r="M121" s="107"/>
      <c r="N121" s="157">
        <v>2</v>
      </c>
      <c r="O121" s="215">
        <f>_xlfn.SINGLE(Requirements!$G$2:$G$282)*(IF(_xlfn.SINGLE(Requirements!$N$2:$N$282)&gt;0,_xlfn.SINGLE(Requirements!$N$2:$N$282),0))</f>
        <v>18</v>
      </c>
      <c r="P121" s="107"/>
      <c r="Q121" s="157"/>
      <c r="R121" s="211">
        <f>_xlfn.SINGLE(Requirements!$G$2:$G$282)*(IF(_xlfn.SINGLE(Requirements!$Q$2:$Q$282)&gt;0,_xlfn.SINGLE(Requirements!$Q$2:$Q$282),0))</f>
        <v>0</v>
      </c>
    </row>
    <row r="122" spans="1:18" ht="39" customHeight="1" x14ac:dyDescent="0.55000000000000004">
      <c r="A122" s="143" t="s">
        <v>583</v>
      </c>
      <c r="B122" s="80" t="s">
        <v>39</v>
      </c>
      <c r="C122" s="81" t="s">
        <v>681</v>
      </c>
      <c r="D122" s="94" t="s">
        <v>203</v>
      </c>
      <c r="E122" s="82" t="s">
        <v>206</v>
      </c>
      <c r="F122" s="83" t="s">
        <v>23</v>
      </c>
      <c r="G122" s="84">
        <f>IF(Requirements!$F122="Essential",9,IF(Requirements!$F122="Advanced",3,1))</f>
        <v>9</v>
      </c>
      <c r="H122" s="128">
        <v>5</v>
      </c>
      <c r="I122" s="211">
        <f>Requirements!$G$2:$G$282*(Requirements!$H$2:$H$282)</f>
        <v>45</v>
      </c>
      <c r="J122" s="84"/>
      <c r="K122" s="157"/>
      <c r="L122" s="215">
        <f>Requirements!$G$2:$G$282*(IF(Requirements!$K$2:$K$282&gt;0,Requirements!$K$2:$K$282,0))</f>
        <v>0</v>
      </c>
      <c r="M122" s="107"/>
      <c r="N122" s="157">
        <v>3</v>
      </c>
      <c r="O122" s="215">
        <f>_xlfn.SINGLE(Requirements!$G$2:$G$282)*(IF(_xlfn.SINGLE(Requirements!$N$2:$N$282)&gt;0,_xlfn.SINGLE(Requirements!$N$2:$N$282),0))</f>
        <v>27</v>
      </c>
      <c r="P122" s="107"/>
      <c r="Q122" s="157"/>
      <c r="R122" s="211">
        <f>_xlfn.SINGLE(Requirements!$G$2:$G$282)*(IF(_xlfn.SINGLE(Requirements!$Q$2:$Q$282)&gt;0,_xlfn.SINGLE(Requirements!$Q$2:$Q$282),0))</f>
        <v>0</v>
      </c>
    </row>
    <row r="123" spans="1:18" ht="39" customHeight="1" x14ac:dyDescent="0.55000000000000004">
      <c r="A123" s="143" t="s">
        <v>584</v>
      </c>
      <c r="B123" s="80" t="s">
        <v>39</v>
      </c>
      <c r="C123" s="81" t="s">
        <v>681</v>
      </c>
      <c r="D123" s="94" t="s">
        <v>203</v>
      </c>
      <c r="E123" s="82" t="s">
        <v>207</v>
      </c>
      <c r="F123" s="83" t="s">
        <v>23</v>
      </c>
      <c r="G123" s="84">
        <f>IF(Requirements!$F123="Essential",9,IF(Requirements!$F123="Advanced",3,1))</f>
        <v>9</v>
      </c>
      <c r="H123" s="128">
        <v>5</v>
      </c>
      <c r="I123" s="211">
        <f>Requirements!$G$2:$G$282*(Requirements!$H$2:$H$282)</f>
        <v>45</v>
      </c>
      <c r="J123" s="84"/>
      <c r="K123" s="157"/>
      <c r="L123" s="215">
        <f>Requirements!$G$2:$G$282*(IF(Requirements!$K$2:$K$282&gt;0,Requirements!$K$2:$K$282,0))</f>
        <v>0</v>
      </c>
      <c r="M123" s="107"/>
      <c r="N123" s="157">
        <v>4</v>
      </c>
      <c r="O123" s="215">
        <f>_xlfn.SINGLE(Requirements!$G$2:$G$282)*(IF(_xlfn.SINGLE(Requirements!$N$2:$N$282)&gt;0,_xlfn.SINGLE(Requirements!$N$2:$N$282),0))</f>
        <v>36</v>
      </c>
      <c r="P123" s="107"/>
      <c r="Q123" s="157"/>
      <c r="R123" s="211">
        <f>_xlfn.SINGLE(Requirements!$G$2:$G$282)*(IF(_xlfn.SINGLE(Requirements!$Q$2:$Q$282)&gt;0,_xlfn.SINGLE(Requirements!$Q$2:$Q$282),0))</f>
        <v>0</v>
      </c>
    </row>
    <row r="124" spans="1:18" ht="39" customHeight="1" x14ac:dyDescent="0.55000000000000004">
      <c r="A124" s="143" t="s">
        <v>585</v>
      </c>
      <c r="B124" s="80" t="s">
        <v>39</v>
      </c>
      <c r="C124" s="81" t="s">
        <v>681</v>
      </c>
      <c r="D124" s="94" t="s">
        <v>203</v>
      </c>
      <c r="E124" s="82" t="s">
        <v>208</v>
      </c>
      <c r="F124" s="83" t="s">
        <v>23</v>
      </c>
      <c r="G124" s="84">
        <f>IF(Requirements!$F124="Essential",9,IF(Requirements!$F124="Advanced",3,1))</f>
        <v>9</v>
      </c>
      <c r="H124" s="128">
        <v>5</v>
      </c>
      <c r="I124" s="211">
        <f>Requirements!$G$2:$G$282*(Requirements!$H$2:$H$282)</f>
        <v>45</v>
      </c>
      <c r="J124" s="84"/>
      <c r="K124" s="157"/>
      <c r="L124" s="215">
        <f>Requirements!$G$2:$G$282*(IF(Requirements!$K$2:$K$282&gt;0,Requirements!$K$2:$K$282,0))</f>
        <v>0</v>
      </c>
      <c r="M124" s="107"/>
      <c r="N124" s="157">
        <v>3</v>
      </c>
      <c r="O124" s="215">
        <f>_xlfn.SINGLE(Requirements!$G$2:$G$282)*(IF(_xlfn.SINGLE(Requirements!$N$2:$N$282)&gt;0,_xlfn.SINGLE(Requirements!$N$2:$N$282),0))</f>
        <v>27</v>
      </c>
      <c r="P124" s="107"/>
      <c r="Q124" s="157"/>
      <c r="R124" s="211">
        <f>_xlfn.SINGLE(Requirements!$G$2:$G$282)*(IF(_xlfn.SINGLE(Requirements!$Q$2:$Q$282)&gt;0,_xlfn.SINGLE(Requirements!$Q$2:$Q$282),0))</f>
        <v>0</v>
      </c>
    </row>
    <row r="125" spans="1:18" ht="39" customHeight="1" x14ac:dyDescent="0.55000000000000004">
      <c r="A125" s="143" t="s">
        <v>586</v>
      </c>
      <c r="B125" s="80" t="s">
        <v>39</v>
      </c>
      <c r="C125" s="81" t="s">
        <v>681</v>
      </c>
      <c r="D125" s="94" t="s">
        <v>203</v>
      </c>
      <c r="E125" s="82" t="s">
        <v>209</v>
      </c>
      <c r="F125" s="83" t="s">
        <v>23</v>
      </c>
      <c r="G125" s="84">
        <f>IF(Requirements!$F125="Essential",9,IF(Requirements!$F125="Advanced",3,1))</f>
        <v>9</v>
      </c>
      <c r="H125" s="128">
        <v>5</v>
      </c>
      <c r="I125" s="211">
        <f>Requirements!$G$2:$G$282*(Requirements!$H$2:$H$282)</f>
        <v>45</v>
      </c>
      <c r="J125" s="84"/>
      <c r="K125" s="157"/>
      <c r="L125" s="215">
        <f>Requirements!$G$2:$G$282*(IF(Requirements!$K$2:$K$282&gt;0,Requirements!$K$2:$K$282,0))</f>
        <v>0</v>
      </c>
      <c r="M125" s="107"/>
      <c r="N125" s="157">
        <v>3</v>
      </c>
      <c r="O125" s="215">
        <f>_xlfn.SINGLE(Requirements!$G$2:$G$282)*(IF(_xlfn.SINGLE(Requirements!$N$2:$N$282)&gt;0,_xlfn.SINGLE(Requirements!$N$2:$N$282),0))</f>
        <v>27</v>
      </c>
      <c r="P125" s="107"/>
      <c r="Q125" s="157"/>
      <c r="R125" s="211">
        <f>_xlfn.SINGLE(Requirements!$G$2:$G$282)*(IF(_xlfn.SINGLE(Requirements!$Q$2:$Q$282)&gt;0,_xlfn.SINGLE(Requirements!$Q$2:$Q$282),0))</f>
        <v>0</v>
      </c>
    </row>
    <row r="126" spans="1:18" ht="39" customHeight="1" x14ac:dyDescent="0.55000000000000004">
      <c r="A126" s="143" t="s">
        <v>587</v>
      </c>
      <c r="B126" s="80" t="s">
        <v>39</v>
      </c>
      <c r="C126" s="81" t="s">
        <v>681</v>
      </c>
      <c r="D126" s="94" t="s">
        <v>203</v>
      </c>
      <c r="E126" s="82" t="s">
        <v>210</v>
      </c>
      <c r="F126" s="83" t="s">
        <v>24</v>
      </c>
      <c r="G126" s="84">
        <f>IF(Requirements!$F126="Essential",9,IF(Requirements!$F126="Advanced",3,1))</f>
        <v>3</v>
      </c>
      <c r="H126" s="128">
        <v>5</v>
      </c>
      <c r="I126" s="211">
        <f>Requirements!$G$2:$G$282*(Requirements!$H$2:$H$282)</f>
        <v>15</v>
      </c>
      <c r="J126" s="84"/>
      <c r="K126" s="157"/>
      <c r="L126" s="215">
        <f>Requirements!$G$2:$G$282*(IF(Requirements!$K$2:$K$282&gt;0,Requirements!$K$2:$K$282,0))</f>
        <v>0</v>
      </c>
      <c r="M126" s="107"/>
      <c r="N126" s="157">
        <v>2</v>
      </c>
      <c r="O126" s="215">
        <f>_xlfn.SINGLE(Requirements!$G$2:$G$282)*(IF(_xlfn.SINGLE(Requirements!$N$2:$N$282)&gt;0,_xlfn.SINGLE(Requirements!$N$2:$N$282),0))</f>
        <v>6</v>
      </c>
      <c r="P126" s="107"/>
      <c r="Q126" s="157"/>
      <c r="R126" s="211">
        <f>_xlfn.SINGLE(Requirements!$G$2:$G$282)*(IF(_xlfn.SINGLE(Requirements!$Q$2:$Q$282)&gt;0,_xlfn.SINGLE(Requirements!$Q$2:$Q$282),0))</f>
        <v>0</v>
      </c>
    </row>
    <row r="127" spans="1:18" ht="39" customHeight="1" x14ac:dyDescent="0.55000000000000004">
      <c r="A127" s="143" t="s">
        <v>588</v>
      </c>
      <c r="B127" s="80" t="s">
        <v>39</v>
      </c>
      <c r="C127" s="81" t="s">
        <v>681</v>
      </c>
      <c r="D127" s="94" t="s">
        <v>203</v>
      </c>
      <c r="E127" s="82" t="s">
        <v>211</v>
      </c>
      <c r="F127" s="83" t="s">
        <v>23</v>
      </c>
      <c r="G127" s="84">
        <f>IF(Requirements!$F127="Essential",9,IF(Requirements!$F127="Advanced",3,1))</f>
        <v>9</v>
      </c>
      <c r="H127" s="128">
        <v>5</v>
      </c>
      <c r="I127" s="211">
        <f>Requirements!$G$2:$G$282*(Requirements!$H$2:$H$282)</f>
        <v>45</v>
      </c>
      <c r="J127" s="84"/>
      <c r="K127" s="157"/>
      <c r="L127" s="215">
        <f>Requirements!$G$2:$G$282*(IF(Requirements!$K$2:$K$282&gt;0,Requirements!$K$2:$K$282,0))</f>
        <v>0</v>
      </c>
      <c r="M127" s="107"/>
      <c r="N127" s="157">
        <v>3</v>
      </c>
      <c r="O127" s="215">
        <f>_xlfn.SINGLE(Requirements!$G$2:$G$282)*(IF(_xlfn.SINGLE(Requirements!$N$2:$N$282)&gt;0,_xlfn.SINGLE(Requirements!$N$2:$N$282),0))</f>
        <v>27</v>
      </c>
      <c r="P127" s="107"/>
      <c r="Q127" s="157"/>
      <c r="R127" s="211">
        <f>_xlfn.SINGLE(Requirements!$G$2:$G$282)*(IF(_xlfn.SINGLE(Requirements!$Q$2:$Q$282)&gt;0,_xlfn.SINGLE(Requirements!$Q$2:$Q$282),0))</f>
        <v>0</v>
      </c>
    </row>
    <row r="128" spans="1:18" ht="39" customHeight="1" x14ac:dyDescent="0.55000000000000004">
      <c r="A128" s="143" t="s">
        <v>589</v>
      </c>
      <c r="B128" s="80" t="s">
        <v>39</v>
      </c>
      <c r="C128" s="81" t="s">
        <v>681</v>
      </c>
      <c r="D128" s="94" t="s">
        <v>203</v>
      </c>
      <c r="E128" s="82" t="s">
        <v>212</v>
      </c>
      <c r="F128" s="83" t="s">
        <v>24</v>
      </c>
      <c r="G128" s="84">
        <f>IF(Requirements!$F128="Essential",9,IF(Requirements!$F128="Advanced",3,1))</f>
        <v>3</v>
      </c>
      <c r="H128" s="128">
        <v>5</v>
      </c>
      <c r="I128" s="211">
        <f>Requirements!$G$2:$G$282*(Requirements!$H$2:$H$282)</f>
        <v>15</v>
      </c>
      <c r="J128" s="84"/>
      <c r="K128" s="157"/>
      <c r="L128" s="215">
        <f>Requirements!$G$2:$G$282*(IF(Requirements!$K$2:$K$282&gt;0,Requirements!$K$2:$K$282,0))</f>
        <v>0</v>
      </c>
      <c r="M128" s="107"/>
      <c r="N128" s="157">
        <v>3</v>
      </c>
      <c r="O128" s="215">
        <f>_xlfn.SINGLE(Requirements!$G$2:$G$282)*(IF(_xlfn.SINGLE(Requirements!$N$2:$N$282)&gt;0,_xlfn.SINGLE(Requirements!$N$2:$N$282),0))</f>
        <v>9</v>
      </c>
      <c r="P128" s="107"/>
      <c r="Q128" s="157"/>
      <c r="R128" s="211">
        <f>_xlfn.SINGLE(Requirements!$G$2:$G$282)*(IF(_xlfn.SINGLE(Requirements!$Q$2:$Q$282)&gt;0,_xlfn.SINGLE(Requirements!$Q$2:$Q$282),0))</f>
        <v>0</v>
      </c>
    </row>
    <row r="129" spans="1:18" ht="39" customHeight="1" x14ac:dyDescent="0.55000000000000004">
      <c r="A129" s="143" t="s">
        <v>590</v>
      </c>
      <c r="B129" s="80" t="s">
        <v>39</v>
      </c>
      <c r="C129" s="81" t="s">
        <v>681</v>
      </c>
      <c r="D129" s="94" t="s">
        <v>203</v>
      </c>
      <c r="E129" s="82" t="s">
        <v>213</v>
      </c>
      <c r="F129" s="83" t="s">
        <v>23</v>
      </c>
      <c r="G129" s="84">
        <f>IF(Requirements!$F129="Essential",9,IF(Requirements!$F129="Advanced",3,1))</f>
        <v>9</v>
      </c>
      <c r="H129" s="128">
        <v>5</v>
      </c>
      <c r="I129" s="211">
        <f>Requirements!$G$2:$G$282*(Requirements!$H$2:$H$282)</f>
        <v>45</v>
      </c>
      <c r="J129" s="84"/>
      <c r="K129" s="157"/>
      <c r="L129" s="215">
        <f>Requirements!$G$2:$G$282*(IF(Requirements!$K$2:$K$282&gt;0,Requirements!$K$2:$K$282,0))</f>
        <v>0</v>
      </c>
      <c r="M129" s="107"/>
      <c r="N129" s="157">
        <v>2</v>
      </c>
      <c r="O129" s="215">
        <f>_xlfn.SINGLE(Requirements!$G$2:$G$282)*(IF(_xlfn.SINGLE(Requirements!$N$2:$N$282)&gt;0,_xlfn.SINGLE(Requirements!$N$2:$N$282),0))</f>
        <v>18</v>
      </c>
      <c r="P129" s="107"/>
      <c r="Q129" s="157"/>
      <c r="R129" s="211">
        <f>_xlfn.SINGLE(Requirements!$G$2:$G$282)*(IF(_xlfn.SINGLE(Requirements!$Q$2:$Q$282)&gt;0,_xlfn.SINGLE(Requirements!$Q$2:$Q$282),0))</f>
        <v>0</v>
      </c>
    </row>
    <row r="130" spans="1:18" ht="39" customHeight="1" x14ac:dyDescent="0.55000000000000004">
      <c r="A130" s="143" t="s">
        <v>591</v>
      </c>
      <c r="B130" s="80" t="s">
        <v>39</v>
      </c>
      <c r="C130" s="81" t="s">
        <v>681</v>
      </c>
      <c r="D130" s="94" t="s">
        <v>203</v>
      </c>
      <c r="E130" s="82" t="s">
        <v>214</v>
      </c>
      <c r="F130" s="83" t="s">
        <v>24</v>
      </c>
      <c r="G130" s="84">
        <f>IF(Requirements!$F130="Essential",9,IF(Requirements!$F130="Advanced",3,1))</f>
        <v>3</v>
      </c>
      <c r="H130" s="128">
        <v>5</v>
      </c>
      <c r="I130" s="211">
        <f>Requirements!$G$2:$G$282*(Requirements!$H$2:$H$282)</f>
        <v>15</v>
      </c>
      <c r="J130" s="84"/>
      <c r="K130" s="157"/>
      <c r="L130" s="215">
        <f>Requirements!$G$2:$G$282*(IF(Requirements!$K$2:$K$282&gt;0,Requirements!$K$2:$K$282,0))</f>
        <v>0</v>
      </c>
      <c r="M130" s="107"/>
      <c r="N130" s="157">
        <v>2</v>
      </c>
      <c r="O130" s="215">
        <f>_xlfn.SINGLE(Requirements!$G$2:$G$282)*(IF(_xlfn.SINGLE(Requirements!$N$2:$N$282)&gt;0,_xlfn.SINGLE(Requirements!$N$2:$N$282),0))</f>
        <v>6</v>
      </c>
      <c r="P130" s="107"/>
      <c r="Q130" s="157"/>
      <c r="R130" s="211">
        <f>_xlfn.SINGLE(Requirements!$G$2:$G$282)*(IF(_xlfn.SINGLE(Requirements!$Q$2:$Q$282)&gt;0,_xlfn.SINGLE(Requirements!$Q$2:$Q$282),0))</f>
        <v>0</v>
      </c>
    </row>
    <row r="131" spans="1:18" ht="39" customHeight="1" x14ac:dyDescent="0.55000000000000004">
      <c r="A131" s="143" t="s">
        <v>592</v>
      </c>
      <c r="B131" s="80" t="s">
        <v>39</v>
      </c>
      <c r="C131" s="81" t="s">
        <v>681</v>
      </c>
      <c r="D131" s="94" t="s">
        <v>203</v>
      </c>
      <c r="E131" s="82" t="s">
        <v>215</v>
      </c>
      <c r="F131" s="83" t="s">
        <v>24</v>
      </c>
      <c r="G131" s="84">
        <f>IF(Requirements!$F131="Essential",9,IF(Requirements!$F131="Advanced",3,1))</f>
        <v>3</v>
      </c>
      <c r="H131" s="128">
        <v>5</v>
      </c>
      <c r="I131" s="211">
        <f>Requirements!$G$2:$G$282*(Requirements!$H$2:$H$282)</f>
        <v>15</v>
      </c>
      <c r="J131" s="84"/>
      <c r="K131" s="157"/>
      <c r="L131" s="215">
        <f>Requirements!$G$2:$G$282*(IF(Requirements!$K$2:$K$282&gt;0,Requirements!$K$2:$K$282,0))</f>
        <v>0</v>
      </c>
      <c r="M131" s="107"/>
      <c r="N131" s="157">
        <v>1</v>
      </c>
      <c r="O131" s="215">
        <f>_xlfn.SINGLE(Requirements!$G$2:$G$282)*(IF(_xlfn.SINGLE(Requirements!$N$2:$N$282)&gt;0,_xlfn.SINGLE(Requirements!$N$2:$N$282),0))</f>
        <v>3</v>
      </c>
      <c r="P131" s="107"/>
      <c r="Q131" s="157"/>
      <c r="R131" s="211">
        <f>_xlfn.SINGLE(Requirements!$G$2:$G$282)*(IF(_xlfn.SINGLE(Requirements!$Q$2:$Q$282)&gt;0,_xlfn.SINGLE(Requirements!$Q$2:$Q$282),0))</f>
        <v>0</v>
      </c>
    </row>
    <row r="132" spans="1:18" ht="39" customHeight="1" x14ac:dyDescent="0.55000000000000004">
      <c r="A132" s="143" t="s">
        <v>593</v>
      </c>
      <c r="B132" s="80" t="s">
        <v>39</v>
      </c>
      <c r="C132" s="81" t="s">
        <v>681</v>
      </c>
      <c r="D132" s="94" t="s">
        <v>203</v>
      </c>
      <c r="E132" s="82" t="s">
        <v>216</v>
      </c>
      <c r="F132" s="83" t="s">
        <v>23</v>
      </c>
      <c r="G132" s="84">
        <f>IF(Requirements!$F132="Essential",9,IF(Requirements!$F132="Advanced",3,1))</f>
        <v>9</v>
      </c>
      <c r="H132" s="128">
        <v>5</v>
      </c>
      <c r="I132" s="211">
        <f>Requirements!$G$2:$G$282*(Requirements!$H$2:$H$282)</f>
        <v>45</v>
      </c>
      <c r="J132" s="84"/>
      <c r="K132" s="157"/>
      <c r="L132" s="215">
        <f>Requirements!$G$2:$G$282*(IF(Requirements!$K$2:$K$282&gt;0,Requirements!$K$2:$K$282,0))</f>
        <v>0</v>
      </c>
      <c r="M132" s="107"/>
      <c r="N132" s="157">
        <v>2</v>
      </c>
      <c r="O132" s="215">
        <f>_xlfn.SINGLE(Requirements!$G$2:$G$282)*(IF(_xlfn.SINGLE(Requirements!$N$2:$N$282)&gt;0,_xlfn.SINGLE(Requirements!$N$2:$N$282),0))</f>
        <v>18</v>
      </c>
      <c r="P132" s="107"/>
      <c r="Q132" s="157"/>
      <c r="R132" s="211">
        <f>_xlfn.SINGLE(Requirements!$G$2:$G$282)*(IF(_xlfn.SINGLE(Requirements!$Q$2:$Q$282)&gt;0,_xlfn.SINGLE(Requirements!$Q$2:$Q$282),0))</f>
        <v>0</v>
      </c>
    </row>
    <row r="133" spans="1:18" ht="39" customHeight="1" x14ac:dyDescent="0.55000000000000004">
      <c r="A133" s="143" t="s">
        <v>594</v>
      </c>
      <c r="B133" s="80" t="s">
        <v>39</v>
      </c>
      <c r="C133" s="81" t="s">
        <v>681</v>
      </c>
      <c r="D133" s="94" t="s">
        <v>203</v>
      </c>
      <c r="E133" s="82" t="s">
        <v>597</v>
      </c>
      <c r="F133" s="83" t="s">
        <v>24</v>
      </c>
      <c r="G133" s="84">
        <f>IF(Requirements!$F133="Essential",9,IF(Requirements!$F133="Advanced",3,1))</f>
        <v>3</v>
      </c>
      <c r="H133" s="128">
        <v>5</v>
      </c>
      <c r="I133" s="211">
        <f>Requirements!$G$2:$G$282*(Requirements!$H$2:$H$282)</f>
        <v>15</v>
      </c>
      <c r="J133" s="84"/>
      <c r="K133" s="157"/>
      <c r="L133" s="215">
        <f>Requirements!$G$2:$G$282*(IF(Requirements!$K$2:$K$282&gt;0,Requirements!$K$2:$K$282,0))</f>
        <v>0</v>
      </c>
      <c r="M133" s="107"/>
      <c r="N133" s="157">
        <v>2</v>
      </c>
      <c r="O133" s="215">
        <f>_xlfn.SINGLE(Requirements!$G$2:$G$282)*(IF(_xlfn.SINGLE(Requirements!$N$2:$N$282)&gt;0,_xlfn.SINGLE(Requirements!$N$2:$N$282),0))</f>
        <v>6</v>
      </c>
      <c r="P133" s="107"/>
      <c r="Q133" s="157"/>
      <c r="R133" s="211">
        <f>_xlfn.SINGLE(Requirements!$G$2:$G$282)*(IF(_xlfn.SINGLE(Requirements!$Q$2:$Q$282)&gt;0,_xlfn.SINGLE(Requirements!$Q$2:$Q$282),0))</f>
        <v>0</v>
      </c>
    </row>
    <row r="134" spans="1:18" ht="39" customHeight="1" thickBot="1" x14ac:dyDescent="0.6">
      <c r="A134" s="143" t="s">
        <v>598</v>
      </c>
      <c r="B134" s="80" t="s">
        <v>39</v>
      </c>
      <c r="C134" s="81" t="s">
        <v>681</v>
      </c>
      <c r="D134" s="94" t="s">
        <v>203</v>
      </c>
      <c r="E134" s="82" t="s">
        <v>217</v>
      </c>
      <c r="F134" s="83" t="s">
        <v>24</v>
      </c>
      <c r="G134" s="84">
        <f>IF(Requirements!$F134="Essential",9,IF(Requirements!$F134="Advanced",3,1))</f>
        <v>3</v>
      </c>
      <c r="H134" s="128"/>
      <c r="I134" s="211">
        <f>Requirements!$G$2:$G$282*(Requirements!$H$2:$H$282)</f>
        <v>0</v>
      </c>
      <c r="J134" s="84"/>
      <c r="K134" s="157"/>
      <c r="L134" s="215">
        <f>Requirements!$G$2:$G$282*(IF(Requirements!$K$2:$K$282&gt;0,Requirements!$K$2:$K$282,0))</f>
        <v>0</v>
      </c>
      <c r="M134" s="107"/>
      <c r="N134" s="157"/>
      <c r="O134" s="215">
        <f>_xlfn.SINGLE(Requirements!$G$2:$G$282)*(IF(_xlfn.SINGLE(Requirements!$N$2:$N$282)&gt;0,_xlfn.SINGLE(Requirements!$N$2:$N$282),0))</f>
        <v>0</v>
      </c>
      <c r="P134" s="107"/>
      <c r="Q134" s="157"/>
      <c r="R134" s="211">
        <f>_xlfn.SINGLE(Requirements!$G$2:$G$282)*(IF(_xlfn.SINGLE(Requirements!$Q$2:$Q$282)&gt;0,_xlfn.SINGLE(Requirements!$Q$2:$Q$282),0))</f>
        <v>0</v>
      </c>
    </row>
    <row r="135" spans="1:18" ht="39" customHeight="1" x14ac:dyDescent="0.55000000000000004">
      <c r="A135" s="134" t="s">
        <v>218</v>
      </c>
      <c r="B135" s="135" t="s">
        <v>31</v>
      </c>
      <c r="C135" s="136" t="s">
        <v>32</v>
      </c>
      <c r="D135" s="137" t="s">
        <v>219</v>
      </c>
      <c r="E135" s="138" t="s">
        <v>220</v>
      </c>
      <c r="F135" s="139" t="s">
        <v>23</v>
      </c>
      <c r="G135" s="140">
        <f>IF(Requirements!$F135="Essential",9,IF(Requirements!$F135="Advanced",3,1))</f>
        <v>9</v>
      </c>
      <c r="H135" s="128">
        <v>5</v>
      </c>
      <c r="I135" s="217">
        <f>Requirements!$G$2:$G$282*(Requirements!$H$2:$H$282)</f>
        <v>45</v>
      </c>
      <c r="J135" s="140"/>
      <c r="K135" s="159"/>
      <c r="L135" s="218">
        <f>Requirements!$G$2:$G$282*(IF(Requirements!$K$2:$K$282&gt;0,Requirements!$K$2:$K$282,0))</f>
        <v>0</v>
      </c>
      <c r="M135" s="155"/>
      <c r="N135" s="159">
        <v>0</v>
      </c>
      <c r="O135" s="218">
        <f>_xlfn.SINGLE(Requirements!$G$2:$G$282)*(IF(_xlfn.SINGLE(Requirements!$N$2:$N$282)&gt;0,_xlfn.SINGLE(Requirements!$N$2:$N$282),0))</f>
        <v>0</v>
      </c>
      <c r="P135" s="155"/>
      <c r="Q135" s="159"/>
      <c r="R135" s="217">
        <f>_xlfn.SINGLE(Requirements!$G$2:$G$282)*(IF(_xlfn.SINGLE(Requirements!$Q$2:$Q$282)&gt;0,_xlfn.SINGLE(Requirements!$Q$2:$Q$282),0))</f>
        <v>0</v>
      </c>
    </row>
    <row r="136" spans="1:18" ht="39" customHeight="1" x14ac:dyDescent="0.55000000000000004">
      <c r="A136" s="143" t="s">
        <v>221</v>
      </c>
      <c r="B136" s="80" t="s">
        <v>31</v>
      </c>
      <c r="C136" s="81" t="s">
        <v>32</v>
      </c>
      <c r="D136" s="94" t="s">
        <v>219</v>
      </c>
      <c r="E136" s="82" t="s">
        <v>222</v>
      </c>
      <c r="F136" s="122" t="s">
        <v>23</v>
      </c>
      <c r="G136" s="84">
        <f>IF(Requirements!$F136="Essential",9,IF(Requirements!$F136="Advanced",3,1))</f>
        <v>9</v>
      </c>
      <c r="H136" s="128">
        <v>5</v>
      </c>
      <c r="I136" s="211">
        <f>Requirements!$G$2:$G$282*(Requirements!$H$2:$H$282)</f>
        <v>45</v>
      </c>
      <c r="J136" s="84"/>
      <c r="K136" s="157"/>
      <c r="L136" s="215">
        <f>Requirements!$G$2:$G$282*(IF(Requirements!$K$2:$K$282&gt;0,Requirements!$K$2:$K$282,0))</f>
        <v>0</v>
      </c>
      <c r="M136" s="107"/>
      <c r="N136" s="157">
        <v>0</v>
      </c>
      <c r="O136" s="215">
        <f>_xlfn.SINGLE(Requirements!$G$2:$G$282)*(IF(_xlfn.SINGLE(Requirements!$N$2:$N$282)&gt;0,_xlfn.SINGLE(Requirements!$N$2:$N$282),0))</f>
        <v>0</v>
      </c>
      <c r="P136" s="107"/>
      <c r="Q136" s="157"/>
      <c r="R136" s="211">
        <f>_xlfn.SINGLE(Requirements!$G$2:$G$282)*(IF(_xlfn.SINGLE(Requirements!$Q$2:$Q$282)&gt;0,_xlfn.SINGLE(Requirements!$Q$2:$Q$282),0))</f>
        <v>0</v>
      </c>
    </row>
    <row r="137" spans="1:18" ht="39" customHeight="1" x14ac:dyDescent="0.55000000000000004">
      <c r="A137" s="143" t="s">
        <v>223</v>
      </c>
      <c r="B137" s="80" t="s">
        <v>31</v>
      </c>
      <c r="C137" s="81" t="s">
        <v>32</v>
      </c>
      <c r="D137" s="94" t="s">
        <v>219</v>
      </c>
      <c r="E137" s="82" t="s">
        <v>224</v>
      </c>
      <c r="F137" s="122" t="s">
        <v>23</v>
      </c>
      <c r="G137" s="84">
        <f>IF(Requirements!$F137="Essential",9,IF(Requirements!$F137="Advanced",3,1))</f>
        <v>9</v>
      </c>
      <c r="H137" s="128">
        <v>5</v>
      </c>
      <c r="I137" s="211">
        <f>Requirements!$G$2:$G$282*(Requirements!$H$2:$H$282)</f>
        <v>45</v>
      </c>
      <c r="J137" s="84"/>
      <c r="K137" s="157"/>
      <c r="L137" s="215">
        <f>Requirements!$G$2:$G$282*(IF(Requirements!$K$2:$K$282&gt;0,Requirements!$K$2:$K$282,0))</f>
        <v>0</v>
      </c>
      <c r="M137" s="107"/>
      <c r="N137" s="157">
        <v>0</v>
      </c>
      <c r="O137" s="215">
        <f>_xlfn.SINGLE(Requirements!$G$2:$G$282)*(IF(_xlfn.SINGLE(Requirements!$N$2:$N$282)&gt;0,_xlfn.SINGLE(Requirements!$N$2:$N$282),0))</f>
        <v>0</v>
      </c>
      <c r="P137" s="107"/>
      <c r="Q137" s="157"/>
      <c r="R137" s="211">
        <f>_xlfn.SINGLE(Requirements!$G$2:$G$282)*(IF(_xlfn.SINGLE(Requirements!$Q$2:$Q$282)&gt;0,_xlfn.SINGLE(Requirements!$Q$2:$Q$282),0))</f>
        <v>0</v>
      </c>
    </row>
    <row r="138" spans="1:18" ht="39" customHeight="1" x14ac:dyDescent="0.55000000000000004">
      <c r="A138" s="143" t="s">
        <v>225</v>
      </c>
      <c r="B138" s="80" t="s">
        <v>31</v>
      </c>
      <c r="C138" s="81" t="s">
        <v>32</v>
      </c>
      <c r="D138" s="94" t="s">
        <v>219</v>
      </c>
      <c r="E138" s="82" t="s">
        <v>226</v>
      </c>
      <c r="F138" s="122" t="s">
        <v>23</v>
      </c>
      <c r="G138" s="84">
        <f>IF(Requirements!$F138="Essential",9,IF(Requirements!$F138="Advanced",3,1))</f>
        <v>9</v>
      </c>
      <c r="H138" s="128">
        <v>5</v>
      </c>
      <c r="I138" s="211">
        <f>Requirements!$G$2:$G$282*(Requirements!$H$2:$H$282)</f>
        <v>45</v>
      </c>
      <c r="J138" s="84"/>
      <c r="K138" s="157"/>
      <c r="L138" s="215">
        <f>Requirements!$G$2:$G$282*(IF(Requirements!$K$2:$K$282&gt;0,Requirements!$K$2:$K$282,0))</f>
        <v>0</v>
      </c>
      <c r="M138" s="107"/>
      <c r="N138" s="157">
        <v>0</v>
      </c>
      <c r="O138" s="215">
        <f>_xlfn.SINGLE(Requirements!$G$2:$G$282)*(IF(_xlfn.SINGLE(Requirements!$N$2:$N$282)&gt;0,_xlfn.SINGLE(Requirements!$N$2:$N$282),0))</f>
        <v>0</v>
      </c>
      <c r="P138" s="107"/>
      <c r="Q138" s="157"/>
      <c r="R138" s="211">
        <f>_xlfn.SINGLE(Requirements!$G$2:$G$282)*(IF(_xlfn.SINGLE(Requirements!$Q$2:$Q$282)&gt;0,_xlfn.SINGLE(Requirements!$Q$2:$Q$282),0))</f>
        <v>0</v>
      </c>
    </row>
    <row r="139" spans="1:18" ht="39" customHeight="1" x14ac:dyDescent="0.55000000000000004">
      <c r="A139" s="143" t="s">
        <v>227</v>
      </c>
      <c r="B139" s="80" t="s">
        <v>31</v>
      </c>
      <c r="C139" s="81" t="s">
        <v>32</v>
      </c>
      <c r="D139" s="94" t="s">
        <v>219</v>
      </c>
      <c r="E139" s="82" t="s">
        <v>228</v>
      </c>
      <c r="F139" s="122" t="s">
        <v>23</v>
      </c>
      <c r="G139" s="84">
        <f>IF(Requirements!$F139="Essential",9,IF(Requirements!$F139="Advanced",3,1))</f>
        <v>9</v>
      </c>
      <c r="H139" s="128">
        <v>5</v>
      </c>
      <c r="I139" s="211">
        <f>Requirements!$G$2:$G$282*(Requirements!$H$2:$H$282)</f>
        <v>45</v>
      </c>
      <c r="J139" s="84"/>
      <c r="K139" s="157"/>
      <c r="L139" s="215">
        <f>Requirements!$G$2:$G$282*(IF(Requirements!$K$2:$K$282&gt;0,Requirements!$K$2:$K$282,0))</f>
        <v>0</v>
      </c>
      <c r="M139" s="107"/>
      <c r="N139" s="157">
        <v>0</v>
      </c>
      <c r="O139" s="215">
        <f>_xlfn.SINGLE(Requirements!$G$2:$G$282)*(IF(_xlfn.SINGLE(Requirements!$N$2:$N$282)&gt;0,_xlfn.SINGLE(Requirements!$N$2:$N$282),0))</f>
        <v>0</v>
      </c>
      <c r="P139" s="107"/>
      <c r="Q139" s="157"/>
      <c r="R139" s="211">
        <f>_xlfn.SINGLE(Requirements!$G$2:$G$282)*(IF(_xlfn.SINGLE(Requirements!$Q$2:$Q$282)&gt;0,_xlfn.SINGLE(Requirements!$Q$2:$Q$282),0))</f>
        <v>0</v>
      </c>
    </row>
    <row r="140" spans="1:18" ht="39" customHeight="1" x14ac:dyDescent="0.55000000000000004">
      <c r="A140" s="143" t="s">
        <v>229</v>
      </c>
      <c r="B140" s="80" t="s">
        <v>31</v>
      </c>
      <c r="C140" s="81" t="s">
        <v>32</v>
      </c>
      <c r="D140" s="94" t="s">
        <v>219</v>
      </c>
      <c r="E140" s="82" t="s">
        <v>230</v>
      </c>
      <c r="F140" s="122" t="s">
        <v>23</v>
      </c>
      <c r="G140" s="84">
        <f>IF(Requirements!$F140="Essential",9,IF(Requirements!$F140="Advanced",3,1))</f>
        <v>9</v>
      </c>
      <c r="H140" s="128">
        <v>5</v>
      </c>
      <c r="I140" s="211">
        <f>Requirements!$G$2:$G$282*(Requirements!$H$2:$H$282)</f>
        <v>45</v>
      </c>
      <c r="J140" s="84"/>
      <c r="K140" s="157"/>
      <c r="L140" s="215">
        <f>Requirements!$G$2:$G$282*(IF(Requirements!$K$2:$K$282&gt;0,Requirements!$K$2:$K$282,0))</f>
        <v>0</v>
      </c>
      <c r="M140" s="107"/>
      <c r="N140" s="157">
        <v>0</v>
      </c>
      <c r="O140" s="215">
        <f>_xlfn.SINGLE(Requirements!$G$2:$G$282)*(IF(_xlfn.SINGLE(Requirements!$N$2:$N$282)&gt;0,_xlfn.SINGLE(Requirements!$N$2:$N$282),0))</f>
        <v>0</v>
      </c>
      <c r="P140" s="107"/>
      <c r="Q140" s="157"/>
      <c r="R140" s="211">
        <f>_xlfn.SINGLE(Requirements!$G$2:$G$282)*(IF(_xlfn.SINGLE(Requirements!$Q$2:$Q$282)&gt;0,_xlfn.SINGLE(Requirements!$Q$2:$Q$282),0))</f>
        <v>0</v>
      </c>
    </row>
    <row r="141" spans="1:18" ht="39" customHeight="1" x14ac:dyDescent="0.55000000000000004">
      <c r="A141" s="143" t="s">
        <v>231</v>
      </c>
      <c r="B141" s="80" t="s">
        <v>31</v>
      </c>
      <c r="C141" s="81" t="s">
        <v>32</v>
      </c>
      <c r="D141" s="94" t="s">
        <v>219</v>
      </c>
      <c r="E141" s="82" t="s">
        <v>232</v>
      </c>
      <c r="F141" s="122" t="s">
        <v>23</v>
      </c>
      <c r="G141" s="84">
        <f>IF(Requirements!$F141="Essential",9,IF(Requirements!$F141="Advanced",3,1))</f>
        <v>9</v>
      </c>
      <c r="H141" s="128">
        <v>5</v>
      </c>
      <c r="I141" s="211">
        <f>Requirements!$G$2:$G$282*(Requirements!$H$2:$H$282)</f>
        <v>45</v>
      </c>
      <c r="J141" s="84"/>
      <c r="K141" s="157"/>
      <c r="L141" s="215">
        <f>Requirements!$G$2:$G$282*(IF(Requirements!$K$2:$K$282&gt;0,Requirements!$K$2:$K$282,0))</f>
        <v>0</v>
      </c>
      <c r="M141" s="107"/>
      <c r="N141" s="157">
        <v>0</v>
      </c>
      <c r="O141" s="215">
        <f>_xlfn.SINGLE(Requirements!$G$2:$G$282)*(IF(_xlfn.SINGLE(Requirements!$N$2:$N$282)&gt;0,_xlfn.SINGLE(Requirements!$N$2:$N$282),0))</f>
        <v>0</v>
      </c>
      <c r="P141" s="107"/>
      <c r="Q141" s="157"/>
      <c r="R141" s="211">
        <f>_xlfn.SINGLE(Requirements!$G$2:$G$282)*(IF(_xlfn.SINGLE(Requirements!$Q$2:$Q$282)&gt;0,_xlfn.SINGLE(Requirements!$Q$2:$Q$282),0))</f>
        <v>0</v>
      </c>
    </row>
    <row r="142" spans="1:18" ht="39" customHeight="1" x14ac:dyDescent="0.55000000000000004">
      <c r="A142" s="143" t="s">
        <v>233</v>
      </c>
      <c r="B142" s="80" t="s">
        <v>31</v>
      </c>
      <c r="C142" s="81" t="s">
        <v>32</v>
      </c>
      <c r="D142" s="94" t="s">
        <v>219</v>
      </c>
      <c r="E142" s="82" t="s">
        <v>234</v>
      </c>
      <c r="F142" s="122" t="s">
        <v>23</v>
      </c>
      <c r="G142" s="84">
        <f>IF(Requirements!$F142="Essential",9,IF(Requirements!$F142="Advanced",3,1))</f>
        <v>9</v>
      </c>
      <c r="H142" s="128">
        <v>5</v>
      </c>
      <c r="I142" s="211">
        <f>Requirements!$G$2:$G$282*(Requirements!$H$2:$H$282)</f>
        <v>45</v>
      </c>
      <c r="J142" s="84"/>
      <c r="K142" s="157"/>
      <c r="L142" s="215">
        <f>Requirements!$G$2:$G$282*(IF(Requirements!$K$2:$K$282&gt;0,Requirements!$K$2:$K$282,0))</f>
        <v>0</v>
      </c>
      <c r="M142" s="107"/>
      <c r="N142" s="157">
        <v>0</v>
      </c>
      <c r="O142" s="215">
        <f>_xlfn.SINGLE(Requirements!$G$2:$G$282)*(IF(_xlfn.SINGLE(Requirements!$N$2:$N$282)&gt;0,_xlfn.SINGLE(Requirements!$N$2:$N$282),0))</f>
        <v>0</v>
      </c>
      <c r="P142" s="107"/>
      <c r="Q142" s="157"/>
      <c r="R142" s="211">
        <f>_xlfn.SINGLE(Requirements!$G$2:$G$282)*(IF(_xlfn.SINGLE(Requirements!$Q$2:$Q$282)&gt;0,_xlfn.SINGLE(Requirements!$Q$2:$Q$282),0))</f>
        <v>0</v>
      </c>
    </row>
    <row r="143" spans="1:18" ht="39" customHeight="1" x14ac:dyDescent="0.55000000000000004">
      <c r="A143" s="143" t="s">
        <v>235</v>
      </c>
      <c r="B143" s="80" t="s">
        <v>31</v>
      </c>
      <c r="C143" s="81" t="s">
        <v>32</v>
      </c>
      <c r="D143" s="94" t="s">
        <v>219</v>
      </c>
      <c r="E143" s="82" t="s">
        <v>687</v>
      </c>
      <c r="F143" s="83" t="s">
        <v>24</v>
      </c>
      <c r="G143" s="84">
        <f>IF(Requirements!$F143="Essential",9,IF(Requirements!$F143="Advanced",3,1))</f>
        <v>3</v>
      </c>
      <c r="H143" s="128">
        <v>5</v>
      </c>
      <c r="I143" s="211">
        <f>Requirements!$G$2:$G$282*(Requirements!$H$2:$H$282)</f>
        <v>15</v>
      </c>
      <c r="J143" s="84"/>
      <c r="K143" s="157"/>
      <c r="L143" s="215">
        <f>Requirements!$G$2:$G$282*(IF(Requirements!$K$2:$K$282&gt;0,Requirements!$K$2:$K$282,0))</f>
        <v>0</v>
      </c>
      <c r="M143" s="107"/>
      <c r="N143" s="157">
        <v>0</v>
      </c>
      <c r="O143" s="215">
        <f>_xlfn.SINGLE(Requirements!$G$2:$G$282)*(IF(_xlfn.SINGLE(Requirements!$N$2:$N$282)&gt;0,_xlfn.SINGLE(Requirements!$N$2:$N$282),0))</f>
        <v>0</v>
      </c>
      <c r="P143" s="107"/>
      <c r="Q143" s="157"/>
      <c r="R143" s="211">
        <f>_xlfn.SINGLE(Requirements!$G$2:$G$282)*(IF(_xlfn.SINGLE(Requirements!$Q$2:$Q$282)&gt;0,_xlfn.SINGLE(Requirements!$Q$2:$Q$282),0))</f>
        <v>0</v>
      </c>
    </row>
    <row r="144" spans="1:18" ht="39" customHeight="1" x14ac:dyDescent="0.55000000000000004">
      <c r="A144" s="143" t="s">
        <v>236</v>
      </c>
      <c r="B144" s="80" t="s">
        <v>31</v>
      </c>
      <c r="C144" s="81" t="s">
        <v>32</v>
      </c>
      <c r="D144" s="94" t="s">
        <v>219</v>
      </c>
      <c r="E144" s="82" t="s">
        <v>237</v>
      </c>
      <c r="F144" s="83" t="s">
        <v>24</v>
      </c>
      <c r="G144" s="84">
        <f>IF(Requirements!$F144="Essential",9,IF(Requirements!$F144="Advanced",3,1))</f>
        <v>3</v>
      </c>
      <c r="H144" s="128">
        <v>5</v>
      </c>
      <c r="I144" s="211">
        <f>Requirements!$G$2:$G$282*(Requirements!$H$2:$H$282)</f>
        <v>15</v>
      </c>
      <c r="J144" s="84"/>
      <c r="K144" s="157"/>
      <c r="L144" s="215">
        <f>Requirements!$G$2:$G$282*(IF(Requirements!$K$2:$K$282&gt;0,Requirements!$K$2:$K$282,0))</f>
        <v>0</v>
      </c>
      <c r="M144" s="107"/>
      <c r="N144" s="157">
        <v>0</v>
      </c>
      <c r="O144" s="215">
        <f>_xlfn.SINGLE(Requirements!$G$2:$G$282)*(IF(_xlfn.SINGLE(Requirements!$N$2:$N$282)&gt;0,_xlfn.SINGLE(Requirements!$N$2:$N$282),0))</f>
        <v>0</v>
      </c>
      <c r="P144" s="107"/>
      <c r="Q144" s="157"/>
      <c r="R144" s="211">
        <f>_xlfn.SINGLE(Requirements!$G$2:$G$282)*(IF(_xlfn.SINGLE(Requirements!$Q$2:$Q$282)&gt;0,_xlfn.SINGLE(Requirements!$Q$2:$Q$282),0))</f>
        <v>0</v>
      </c>
    </row>
    <row r="145" spans="1:18" ht="39" customHeight="1" x14ac:dyDescent="0.55000000000000004">
      <c r="A145" s="143" t="s">
        <v>238</v>
      </c>
      <c r="B145" s="80" t="s">
        <v>31</v>
      </c>
      <c r="C145" s="81" t="s">
        <v>32</v>
      </c>
      <c r="D145" s="94" t="s">
        <v>219</v>
      </c>
      <c r="E145" s="82" t="s">
        <v>239</v>
      </c>
      <c r="F145" s="83" t="s">
        <v>24</v>
      </c>
      <c r="G145" s="84">
        <f>IF(Requirements!$F145="Essential",9,IF(Requirements!$F145="Advanced",3,1))</f>
        <v>3</v>
      </c>
      <c r="H145" s="128">
        <v>5</v>
      </c>
      <c r="I145" s="211">
        <f>Requirements!$G$2:$G$282*(Requirements!$H$2:$H$282)</f>
        <v>15</v>
      </c>
      <c r="J145" s="84"/>
      <c r="K145" s="157"/>
      <c r="L145" s="215">
        <f>Requirements!$G$2:$G$282*(IF(Requirements!$K$2:$K$282&gt;0,Requirements!$K$2:$K$282,0))</f>
        <v>0</v>
      </c>
      <c r="M145" s="107"/>
      <c r="N145" s="157">
        <v>0</v>
      </c>
      <c r="O145" s="215">
        <f>_xlfn.SINGLE(Requirements!$G$2:$G$282)*(IF(_xlfn.SINGLE(Requirements!$N$2:$N$282)&gt;0,_xlfn.SINGLE(Requirements!$N$2:$N$282),0))</f>
        <v>0</v>
      </c>
      <c r="P145" s="107"/>
      <c r="Q145" s="157"/>
      <c r="R145" s="211">
        <f>_xlfn.SINGLE(Requirements!$G$2:$G$282)*(IF(_xlfn.SINGLE(Requirements!$Q$2:$Q$282)&gt;0,_xlfn.SINGLE(Requirements!$Q$2:$Q$282),0))</f>
        <v>0</v>
      </c>
    </row>
    <row r="146" spans="1:18" ht="39" customHeight="1" x14ac:dyDescent="0.55000000000000004">
      <c r="A146" s="143" t="s">
        <v>240</v>
      </c>
      <c r="B146" s="80" t="s">
        <v>31</v>
      </c>
      <c r="C146" s="81" t="s">
        <v>32</v>
      </c>
      <c r="D146" s="94" t="s">
        <v>219</v>
      </c>
      <c r="E146" s="82" t="s">
        <v>241</v>
      </c>
      <c r="F146" s="83" t="s">
        <v>24</v>
      </c>
      <c r="G146" s="84">
        <f>IF(Requirements!$F146="Essential",9,IF(Requirements!$F146="Advanced",3,1))</f>
        <v>3</v>
      </c>
      <c r="H146" s="128">
        <v>5</v>
      </c>
      <c r="I146" s="211">
        <f>Requirements!$G$2:$G$282*(Requirements!$H$2:$H$282)</f>
        <v>15</v>
      </c>
      <c r="J146" s="84"/>
      <c r="K146" s="157"/>
      <c r="L146" s="215">
        <f>Requirements!$G$2:$G$282*(IF(Requirements!$K$2:$K$282&gt;0,Requirements!$K$2:$K$282,0))</f>
        <v>0</v>
      </c>
      <c r="M146" s="107"/>
      <c r="N146" s="157">
        <v>0</v>
      </c>
      <c r="O146" s="215">
        <f>_xlfn.SINGLE(Requirements!$G$2:$G$282)*(IF(_xlfn.SINGLE(Requirements!$N$2:$N$282)&gt;0,_xlfn.SINGLE(Requirements!$N$2:$N$282),0))</f>
        <v>0</v>
      </c>
      <c r="P146" s="107"/>
      <c r="Q146" s="157"/>
      <c r="R146" s="211">
        <f>_xlfn.SINGLE(Requirements!$G$2:$G$282)*(IF(_xlfn.SINGLE(Requirements!$Q$2:$Q$282)&gt;0,_xlfn.SINGLE(Requirements!$Q$2:$Q$282),0))</f>
        <v>0</v>
      </c>
    </row>
    <row r="147" spans="1:18" ht="39" customHeight="1" x14ac:dyDescent="0.55000000000000004">
      <c r="A147" s="143" t="s">
        <v>242</v>
      </c>
      <c r="B147" s="80" t="s">
        <v>31</v>
      </c>
      <c r="C147" s="81" t="s">
        <v>32</v>
      </c>
      <c r="D147" s="94" t="s">
        <v>219</v>
      </c>
      <c r="E147" s="82" t="s">
        <v>243</v>
      </c>
      <c r="F147" s="83" t="s">
        <v>24</v>
      </c>
      <c r="G147" s="84">
        <f>IF(Requirements!$F147="Essential",9,IF(Requirements!$F147="Advanced",3,1))</f>
        <v>3</v>
      </c>
      <c r="H147" s="128">
        <v>5</v>
      </c>
      <c r="I147" s="211">
        <f>Requirements!$G$2:$G$282*(Requirements!$H$2:$H$282)</f>
        <v>15</v>
      </c>
      <c r="J147" s="84"/>
      <c r="K147" s="157"/>
      <c r="L147" s="215">
        <f>Requirements!$G$2:$G$282*(IF(Requirements!$K$2:$K$282&gt;0,Requirements!$K$2:$K$282,0))</f>
        <v>0</v>
      </c>
      <c r="M147" s="107"/>
      <c r="N147" s="157">
        <v>0</v>
      </c>
      <c r="O147" s="215">
        <f>_xlfn.SINGLE(Requirements!$G$2:$G$282)*(IF(_xlfn.SINGLE(Requirements!$N$2:$N$282)&gt;0,_xlfn.SINGLE(Requirements!$N$2:$N$282),0))</f>
        <v>0</v>
      </c>
      <c r="P147" s="107"/>
      <c r="Q147" s="157"/>
      <c r="R147" s="211">
        <f>_xlfn.SINGLE(Requirements!$G$2:$G$282)*(IF(_xlfn.SINGLE(Requirements!$Q$2:$Q$282)&gt;0,_xlfn.SINGLE(Requirements!$Q$2:$Q$282),0))</f>
        <v>0</v>
      </c>
    </row>
    <row r="148" spans="1:18" ht="39" customHeight="1" x14ac:dyDescent="0.55000000000000004">
      <c r="A148" s="143" t="s">
        <v>244</v>
      </c>
      <c r="B148" s="80" t="s">
        <v>31</v>
      </c>
      <c r="C148" s="81" t="s">
        <v>32</v>
      </c>
      <c r="D148" s="94" t="s">
        <v>219</v>
      </c>
      <c r="E148" s="82" t="s">
        <v>245</v>
      </c>
      <c r="F148" s="83" t="s">
        <v>24</v>
      </c>
      <c r="G148" s="84">
        <f>IF(Requirements!$F148="Essential",9,IF(Requirements!$F148="Advanced",3,1))</f>
        <v>3</v>
      </c>
      <c r="H148" s="128">
        <v>5</v>
      </c>
      <c r="I148" s="211">
        <f>Requirements!$G$2:$G$282*(Requirements!$H$2:$H$282)</f>
        <v>15</v>
      </c>
      <c r="J148" s="84"/>
      <c r="K148" s="157"/>
      <c r="L148" s="215">
        <f>Requirements!$G$2:$G$282*(IF(Requirements!$K$2:$K$282&gt;0,Requirements!$K$2:$K$282,0))</f>
        <v>0</v>
      </c>
      <c r="M148" s="107"/>
      <c r="N148" s="157">
        <v>0</v>
      </c>
      <c r="O148" s="215">
        <f>_xlfn.SINGLE(Requirements!$G$2:$G$282)*(IF(_xlfn.SINGLE(Requirements!$N$2:$N$282)&gt;0,_xlfn.SINGLE(Requirements!$N$2:$N$282),0))</f>
        <v>0</v>
      </c>
      <c r="P148" s="107"/>
      <c r="Q148" s="157"/>
      <c r="R148" s="211">
        <f>_xlfn.SINGLE(Requirements!$G$2:$G$282)*(IF(_xlfn.SINGLE(Requirements!$Q$2:$Q$282)&gt;0,_xlfn.SINGLE(Requirements!$Q$2:$Q$282),0))</f>
        <v>0</v>
      </c>
    </row>
    <row r="149" spans="1:18" ht="39" customHeight="1" x14ac:dyDescent="0.55000000000000004">
      <c r="A149" s="143" t="s">
        <v>246</v>
      </c>
      <c r="B149" s="80" t="s">
        <v>31</v>
      </c>
      <c r="C149" s="81" t="s">
        <v>32</v>
      </c>
      <c r="D149" s="94" t="s">
        <v>219</v>
      </c>
      <c r="E149" s="82" t="s">
        <v>247</v>
      </c>
      <c r="F149" s="83" t="s">
        <v>24</v>
      </c>
      <c r="G149" s="84">
        <f>IF(Requirements!$F149="Essential",9,IF(Requirements!$F149="Advanced",3,1))</f>
        <v>3</v>
      </c>
      <c r="H149" s="128">
        <v>5</v>
      </c>
      <c r="I149" s="211">
        <f>Requirements!$G$2:$G$282*(Requirements!$H$2:$H$282)</f>
        <v>15</v>
      </c>
      <c r="J149" s="84"/>
      <c r="K149" s="157">
        <v>5</v>
      </c>
      <c r="L149" s="232">
        <f>Requirements!$G$2:$G$282*(IF(Requirements!$K$2:$K$282&gt;0,Requirements!$K$2:$K$282,0))</f>
        <v>15</v>
      </c>
      <c r="M149" s="103"/>
      <c r="N149" s="157">
        <v>5</v>
      </c>
      <c r="O149" s="214">
        <f>_xlfn.SINGLE(Requirements!$G$2:$G$282)*(IF(_xlfn.SINGLE(Requirements!$N$2:$N$282)&gt;0,_xlfn.SINGLE(Requirements!$N$2:$N$282),0))</f>
        <v>15</v>
      </c>
      <c r="P149" s="66"/>
      <c r="Q149" s="157">
        <v>4</v>
      </c>
      <c r="R149" s="211">
        <f>_xlfn.SINGLE(Requirements!$G$2:$G$282)*(IF(_xlfn.SINGLE(Requirements!$Q$2:$Q$282)&gt;0,_xlfn.SINGLE(Requirements!$Q$2:$Q$282),0))</f>
        <v>12</v>
      </c>
    </row>
    <row r="150" spans="1:18" ht="39" customHeight="1" x14ac:dyDescent="0.55000000000000004">
      <c r="A150" s="143" t="s">
        <v>248</v>
      </c>
      <c r="B150" s="80" t="s">
        <v>31</v>
      </c>
      <c r="C150" s="81" t="s">
        <v>32</v>
      </c>
      <c r="D150" s="94" t="s">
        <v>219</v>
      </c>
      <c r="E150" s="82" t="s">
        <v>249</v>
      </c>
      <c r="F150" s="83" t="s">
        <v>24</v>
      </c>
      <c r="G150" s="84">
        <f>IF(Requirements!$F150="Essential",9,IF(Requirements!$F150="Advanced",3,1))</f>
        <v>3</v>
      </c>
      <c r="H150" s="128">
        <v>5</v>
      </c>
      <c r="I150" s="211">
        <f>Requirements!$G$2:$G$282*(Requirements!$H$2:$H$282)</f>
        <v>15</v>
      </c>
      <c r="J150" s="84"/>
      <c r="K150" s="157">
        <v>5</v>
      </c>
      <c r="L150" s="214">
        <f>Requirements!$G$2:$G$282*(IF(Requirements!$K$2:$K$282&gt;0,Requirements!$K$2:$K$282,0))</f>
        <v>15</v>
      </c>
      <c r="M150" s="66"/>
      <c r="N150" s="157">
        <v>5</v>
      </c>
      <c r="O150" s="214">
        <f>_xlfn.SINGLE(Requirements!$G$2:$G$282)*(IF(_xlfn.SINGLE(Requirements!$N$2:$N$282)&gt;0,_xlfn.SINGLE(Requirements!$N$2:$N$282),0))</f>
        <v>15</v>
      </c>
      <c r="P150" s="66"/>
      <c r="Q150" s="157">
        <v>1</v>
      </c>
      <c r="R150" s="211">
        <f>_xlfn.SINGLE(Requirements!$G$2:$G$282)*(IF(_xlfn.SINGLE(Requirements!$Q$2:$Q$282)&gt;0,_xlfn.SINGLE(Requirements!$Q$2:$Q$282),0))</f>
        <v>3</v>
      </c>
    </row>
    <row r="151" spans="1:18" ht="39" customHeight="1" x14ac:dyDescent="0.55000000000000004">
      <c r="A151" s="143" t="s">
        <v>250</v>
      </c>
      <c r="B151" s="80" t="s">
        <v>31</v>
      </c>
      <c r="C151" s="81" t="s">
        <v>32</v>
      </c>
      <c r="D151" s="94" t="s">
        <v>251</v>
      </c>
      <c r="E151" s="82" t="s">
        <v>252</v>
      </c>
      <c r="F151" s="83" t="s">
        <v>23</v>
      </c>
      <c r="G151" s="84">
        <f>IF(Requirements!$F151="Essential",9,IF(Requirements!$F151="Advanced",3,1))</f>
        <v>9</v>
      </c>
      <c r="H151" s="128">
        <v>5</v>
      </c>
      <c r="I151" s="211">
        <f>Requirements!$G$2:$G$282*(Requirements!$H$2:$H$282)</f>
        <v>45</v>
      </c>
      <c r="J151" s="84"/>
      <c r="K151" s="157"/>
      <c r="L151" s="214">
        <f>Requirements!$G$2:$G$282*(IF(Requirements!$K$2:$K$282&gt;0,Requirements!$K$2:$K$282,0))</f>
        <v>0</v>
      </c>
      <c r="M151" s="66"/>
      <c r="N151" s="157">
        <v>0</v>
      </c>
      <c r="O151" s="214">
        <f>_xlfn.SINGLE(Requirements!$G$2:$G$282)*(IF(_xlfn.SINGLE(Requirements!$N$2:$N$282)&gt;0,_xlfn.SINGLE(Requirements!$N$2:$N$282),0))</f>
        <v>0</v>
      </c>
      <c r="P151" s="66"/>
      <c r="Q151" s="157"/>
      <c r="R151" s="211">
        <f>_xlfn.SINGLE(Requirements!$G$2:$G$282)*(IF(_xlfn.SINGLE(Requirements!$Q$2:$Q$282)&gt;0,_xlfn.SINGLE(Requirements!$Q$2:$Q$282),0))</f>
        <v>0</v>
      </c>
    </row>
    <row r="152" spans="1:18" ht="39" customHeight="1" x14ac:dyDescent="0.55000000000000004">
      <c r="A152" s="143" t="s">
        <v>253</v>
      </c>
      <c r="B152" s="80" t="s">
        <v>31</v>
      </c>
      <c r="C152" s="81" t="s">
        <v>32</v>
      </c>
      <c r="D152" s="94" t="s">
        <v>251</v>
      </c>
      <c r="E152" s="82" t="s">
        <v>254</v>
      </c>
      <c r="F152" s="83" t="s">
        <v>23</v>
      </c>
      <c r="G152" s="84">
        <f>IF(Requirements!$F152="Essential",9,IF(Requirements!$F152="Advanced",3,1))</f>
        <v>9</v>
      </c>
      <c r="H152" s="128">
        <v>5</v>
      </c>
      <c r="I152" s="211">
        <f>Requirements!$G$2:$G$282*(Requirements!$H$2:$H$282)</f>
        <v>45</v>
      </c>
      <c r="J152" s="84"/>
      <c r="K152" s="157"/>
      <c r="L152" s="214">
        <f>Requirements!$G$2:$G$282*(IF(Requirements!$K$2:$K$282&gt;0,Requirements!$K$2:$K$282,0))</f>
        <v>0</v>
      </c>
      <c r="M152" s="66"/>
      <c r="N152" s="157">
        <v>0</v>
      </c>
      <c r="O152" s="214">
        <f>_xlfn.SINGLE(Requirements!$G$2:$G$282)*(IF(_xlfn.SINGLE(Requirements!$N$2:$N$282)&gt;0,_xlfn.SINGLE(Requirements!$N$2:$N$282),0))</f>
        <v>0</v>
      </c>
      <c r="P152" s="66"/>
      <c r="Q152" s="157"/>
      <c r="R152" s="211">
        <f>_xlfn.SINGLE(Requirements!$G$2:$G$282)*(IF(_xlfn.SINGLE(Requirements!$Q$2:$Q$282)&gt;0,_xlfn.SINGLE(Requirements!$Q$2:$Q$282),0))</f>
        <v>0</v>
      </c>
    </row>
    <row r="153" spans="1:18" ht="39" customHeight="1" x14ac:dyDescent="0.55000000000000004">
      <c r="A153" s="143" t="s">
        <v>255</v>
      </c>
      <c r="B153" s="80" t="s">
        <v>31</v>
      </c>
      <c r="C153" s="81" t="s">
        <v>32</v>
      </c>
      <c r="D153" s="94" t="s">
        <v>251</v>
      </c>
      <c r="E153" s="82" t="s">
        <v>256</v>
      </c>
      <c r="F153" s="83" t="s">
        <v>23</v>
      </c>
      <c r="G153" s="84">
        <f>IF(Requirements!$F153="Essential",9,IF(Requirements!$F153="Advanced",3,1))</f>
        <v>9</v>
      </c>
      <c r="H153" s="128">
        <v>5</v>
      </c>
      <c r="I153" s="211">
        <f>Requirements!$G$2:$G$282*(Requirements!$H$2:$H$282)</f>
        <v>45</v>
      </c>
      <c r="J153" s="84"/>
      <c r="K153" s="157"/>
      <c r="L153" s="214">
        <f>Requirements!$G$2:$G$282*(IF(Requirements!$K$2:$K$282&gt;0,Requirements!$K$2:$K$282,0))</f>
        <v>0</v>
      </c>
      <c r="M153" s="66"/>
      <c r="N153" s="157">
        <v>0</v>
      </c>
      <c r="O153" s="214">
        <f>_xlfn.SINGLE(Requirements!$G$2:$G$282)*(IF(_xlfn.SINGLE(Requirements!$N$2:$N$282)&gt;0,_xlfn.SINGLE(Requirements!$N$2:$N$282),0))</f>
        <v>0</v>
      </c>
      <c r="P153" s="66"/>
      <c r="Q153" s="157"/>
      <c r="R153" s="211">
        <f>_xlfn.SINGLE(Requirements!$G$2:$G$282)*(IF(_xlfn.SINGLE(Requirements!$Q$2:$Q$282)&gt;0,_xlfn.SINGLE(Requirements!$Q$2:$Q$282),0))</f>
        <v>0</v>
      </c>
    </row>
    <row r="154" spans="1:18" ht="39" customHeight="1" x14ac:dyDescent="0.55000000000000004">
      <c r="A154" s="143" t="s">
        <v>257</v>
      </c>
      <c r="B154" s="80" t="s">
        <v>31</v>
      </c>
      <c r="C154" s="81" t="s">
        <v>32</v>
      </c>
      <c r="D154" s="94" t="s">
        <v>251</v>
      </c>
      <c r="E154" s="82" t="s">
        <v>258</v>
      </c>
      <c r="F154" s="83" t="s">
        <v>23</v>
      </c>
      <c r="G154" s="84">
        <f>IF(Requirements!$F154="Essential",9,IF(Requirements!$F154="Advanced",3,1))</f>
        <v>9</v>
      </c>
      <c r="H154" s="128">
        <v>5</v>
      </c>
      <c r="I154" s="211">
        <f>Requirements!$G$2:$G$282*(Requirements!$H$2:$H$282)</f>
        <v>45</v>
      </c>
      <c r="J154" s="84"/>
      <c r="K154" s="157"/>
      <c r="L154" s="214">
        <f>Requirements!$G$2:$G$282*(IF(Requirements!$K$2:$K$282&gt;0,Requirements!$K$2:$K$282,0))</f>
        <v>0</v>
      </c>
      <c r="M154" s="66"/>
      <c r="N154" s="157">
        <v>0</v>
      </c>
      <c r="O154" s="214">
        <f>_xlfn.SINGLE(Requirements!$G$2:$G$282)*(IF(_xlfn.SINGLE(Requirements!$N$2:$N$282)&gt;0,_xlfn.SINGLE(Requirements!$N$2:$N$282),0))</f>
        <v>0</v>
      </c>
      <c r="P154" s="66"/>
      <c r="Q154" s="157"/>
      <c r="R154" s="211">
        <f>_xlfn.SINGLE(Requirements!$G$2:$G$282)*(IF(_xlfn.SINGLE(Requirements!$Q$2:$Q$282)&gt;0,_xlfn.SINGLE(Requirements!$Q$2:$Q$282),0))</f>
        <v>0</v>
      </c>
    </row>
    <row r="155" spans="1:18" ht="39" customHeight="1" x14ac:dyDescent="0.55000000000000004">
      <c r="A155" s="143" t="s">
        <v>259</v>
      </c>
      <c r="B155" s="80" t="s">
        <v>31</v>
      </c>
      <c r="C155" s="81" t="s">
        <v>32</v>
      </c>
      <c r="D155" s="94" t="s">
        <v>251</v>
      </c>
      <c r="E155" s="82" t="s">
        <v>260</v>
      </c>
      <c r="F155" s="83" t="s">
        <v>24</v>
      </c>
      <c r="G155" s="84">
        <f>IF(Requirements!$F155="Essential",9,IF(Requirements!$F155="Advanced",3,1))</f>
        <v>3</v>
      </c>
      <c r="H155" s="128">
        <v>5</v>
      </c>
      <c r="I155" s="211">
        <f>Requirements!$G$2:$G$282*(Requirements!$H$2:$H$282)</f>
        <v>15</v>
      </c>
      <c r="J155" s="84"/>
      <c r="K155" s="157"/>
      <c r="L155" s="214">
        <f>Requirements!$G$2:$G$282*(IF(Requirements!$K$2:$K$282&gt;0,Requirements!$K$2:$K$282,0))</f>
        <v>0</v>
      </c>
      <c r="M155" s="66"/>
      <c r="N155" s="157">
        <v>0</v>
      </c>
      <c r="O155" s="214">
        <f>_xlfn.SINGLE(Requirements!$G$2:$G$282)*(IF(_xlfn.SINGLE(Requirements!$N$2:$N$282)&gt;0,_xlfn.SINGLE(Requirements!$N$2:$N$282),0))</f>
        <v>0</v>
      </c>
      <c r="P155" s="66"/>
      <c r="Q155" s="157"/>
      <c r="R155" s="211">
        <f>_xlfn.SINGLE(Requirements!$G$2:$G$282)*(IF(_xlfn.SINGLE(Requirements!$Q$2:$Q$282)&gt;0,_xlfn.SINGLE(Requirements!$Q$2:$Q$282),0))</f>
        <v>0</v>
      </c>
    </row>
    <row r="156" spans="1:18" ht="39" customHeight="1" x14ac:dyDescent="0.55000000000000004">
      <c r="A156" s="143" t="s">
        <v>261</v>
      </c>
      <c r="B156" s="80" t="s">
        <v>31</v>
      </c>
      <c r="C156" s="81" t="s">
        <v>32</v>
      </c>
      <c r="D156" s="94" t="s">
        <v>251</v>
      </c>
      <c r="E156" s="82" t="s">
        <v>262</v>
      </c>
      <c r="F156" s="83" t="s">
        <v>24</v>
      </c>
      <c r="G156" s="84">
        <f>IF(Requirements!$F156="Essential",9,IF(Requirements!$F156="Advanced",3,1))</f>
        <v>3</v>
      </c>
      <c r="H156" s="128">
        <v>5</v>
      </c>
      <c r="I156" s="211">
        <f>Requirements!$G$2:$G$282*(Requirements!$H$2:$H$282)</f>
        <v>15</v>
      </c>
      <c r="J156" s="84"/>
      <c r="K156" s="157"/>
      <c r="L156" s="214">
        <f>Requirements!$G$2:$G$282*(IF(Requirements!$K$2:$K$282&gt;0,Requirements!$K$2:$K$282,0))</f>
        <v>0</v>
      </c>
      <c r="M156" s="66"/>
      <c r="N156" s="157">
        <v>0</v>
      </c>
      <c r="O156" s="214">
        <f>_xlfn.SINGLE(Requirements!$G$2:$G$282)*(IF(_xlfn.SINGLE(Requirements!$N$2:$N$282)&gt;0,_xlfn.SINGLE(Requirements!$N$2:$N$282),0))</f>
        <v>0</v>
      </c>
      <c r="P156" s="66"/>
      <c r="Q156" s="157"/>
      <c r="R156" s="211">
        <f>_xlfn.SINGLE(Requirements!$G$2:$G$282)*(IF(_xlfn.SINGLE(Requirements!$Q$2:$Q$282)&gt;0,_xlfn.SINGLE(Requirements!$Q$2:$Q$282),0))</f>
        <v>0</v>
      </c>
    </row>
    <row r="157" spans="1:18" ht="39" customHeight="1" x14ac:dyDescent="0.55000000000000004">
      <c r="A157" s="143" t="s">
        <v>263</v>
      </c>
      <c r="B157" s="80" t="s">
        <v>31</v>
      </c>
      <c r="C157" s="81" t="s">
        <v>32</v>
      </c>
      <c r="D157" s="94" t="s">
        <v>251</v>
      </c>
      <c r="E157" s="82" t="s">
        <v>264</v>
      </c>
      <c r="F157" s="83" t="s">
        <v>24</v>
      </c>
      <c r="G157" s="84">
        <f>IF(Requirements!$F157="Essential",9,IF(Requirements!$F157="Advanced",3,1))</f>
        <v>3</v>
      </c>
      <c r="H157" s="128">
        <v>5</v>
      </c>
      <c r="I157" s="211">
        <f>Requirements!$G$2:$G$282*(Requirements!$H$2:$H$282)</f>
        <v>15</v>
      </c>
      <c r="J157" s="84"/>
      <c r="K157" s="157"/>
      <c r="L157" s="214">
        <f>Requirements!$G$2:$G$282*(IF(Requirements!$K$2:$K$282&gt;0,Requirements!$K$2:$K$282,0))</f>
        <v>0</v>
      </c>
      <c r="M157" s="66"/>
      <c r="N157" s="157">
        <v>0</v>
      </c>
      <c r="O157" s="214">
        <f>_xlfn.SINGLE(Requirements!$G$2:$G$282)*(IF(_xlfn.SINGLE(Requirements!$N$2:$N$282)&gt;0,_xlfn.SINGLE(Requirements!$N$2:$N$282),0))</f>
        <v>0</v>
      </c>
      <c r="P157" s="66"/>
      <c r="Q157" s="157"/>
      <c r="R157" s="211">
        <f>_xlfn.SINGLE(Requirements!$G$2:$G$282)*(IF(_xlfn.SINGLE(Requirements!$Q$2:$Q$282)&gt;0,_xlfn.SINGLE(Requirements!$Q$2:$Q$282),0))</f>
        <v>0</v>
      </c>
    </row>
    <row r="158" spans="1:18" ht="39" customHeight="1" x14ac:dyDescent="0.55000000000000004">
      <c r="A158" s="143" t="s">
        <v>265</v>
      </c>
      <c r="B158" s="80" t="s">
        <v>31</v>
      </c>
      <c r="C158" s="81" t="s">
        <v>32</v>
      </c>
      <c r="D158" s="94" t="s">
        <v>251</v>
      </c>
      <c r="E158" s="82" t="s">
        <v>266</v>
      </c>
      <c r="F158" s="83" t="s">
        <v>24</v>
      </c>
      <c r="G158" s="84">
        <f>IF(Requirements!$F158="Essential",9,IF(Requirements!$F158="Advanced",3,1))</f>
        <v>3</v>
      </c>
      <c r="H158" s="128">
        <v>5</v>
      </c>
      <c r="I158" s="211">
        <f>Requirements!$G$2:$G$282*(Requirements!$H$2:$H$282)</f>
        <v>15</v>
      </c>
      <c r="J158" s="84"/>
      <c r="K158" s="157"/>
      <c r="L158" s="214">
        <f>Requirements!$G$2:$G$282*(IF(Requirements!$K$2:$K$282&gt;0,Requirements!$K$2:$K$282,0))</f>
        <v>0</v>
      </c>
      <c r="M158" s="66"/>
      <c r="N158" s="157">
        <v>0</v>
      </c>
      <c r="O158" s="214">
        <f>_xlfn.SINGLE(Requirements!$G$2:$G$282)*(IF(_xlfn.SINGLE(Requirements!$N$2:$N$282)&gt;0,_xlfn.SINGLE(Requirements!$N$2:$N$282),0))</f>
        <v>0</v>
      </c>
      <c r="P158" s="66"/>
      <c r="Q158" s="157"/>
      <c r="R158" s="211">
        <f>_xlfn.SINGLE(Requirements!$G$2:$G$282)*(IF(_xlfn.SINGLE(Requirements!$Q$2:$Q$282)&gt;0,_xlfn.SINGLE(Requirements!$Q$2:$Q$282),0))</f>
        <v>0</v>
      </c>
    </row>
    <row r="159" spans="1:18" ht="39" customHeight="1" x14ac:dyDescent="0.55000000000000004">
      <c r="A159" s="143" t="s">
        <v>267</v>
      </c>
      <c r="B159" s="80" t="s">
        <v>31</v>
      </c>
      <c r="C159" s="81" t="s">
        <v>32</v>
      </c>
      <c r="D159" s="94" t="s">
        <v>251</v>
      </c>
      <c r="E159" s="82" t="s">
        <v>268</v>
      </c>
      <c r="F159" s="83" t="s">
        <v>24</v>
      </c>
      <c r="G159" s="84">
        <f>IF(Requirements!$F159="Essential",9,IF(Requirements!$F159="Advanced",3,1))</f>
        <v>3</v>
      </c>
      <c r="H159" s="128">
        <v>5</v>
      </c>
      <c r="I159" s="211">
        <f>Requirements!$G$2:$G$282*(Requirements!$H$2:$H$282)</f>
        <v>15</v>
      </c>
      <c r="J159" s="84"/>
      <c r="K159" s="157"/>
      <c r="L159" s="214">
        <f>Requirements!$G$2:$G$282*(IF(Requirements!$K$2:$K$282&gt;0,Requirements!$K$2:$K$282,0))</f>
        <v>0</v>
      </c>
      <c r="M159" s="66"/>
      <c r="N159" s="157">
        <v>0</v>
      </c>
      <c r="O159" s="214">
        <f>_xlfn.SINGLE(Requirements!$G$2:$G$282)*(IF(_xlfn.SINGLE(Requirements!$N$2:$N$282)&gt;0,_xlfn.SINGLE(Requirements!$N$2:$N$282),0))</f>
        <v>0</v>
      </c>
      <c r="P159" s="66"/>
      <c r="Q159" s="157"/>
      <c r="R159" s="211">
        <f>_xlfn.SINGLE(Requirements!$G$2:$G$282)*(IF(_xlfn.SINGLE(Requirements!$Q$2:$Q$282)&gt;0,_xlfn.SINGLE(Requirements!$Q$2:$Q$282),0))</f>
        <v>0</v>
      </c>
    </row>
    <row r="160" spans="1:18" ht="39" customHeight="1" thickBot="1" x14ac:dyDescent="0.6">
      <c r="A160" s="147" t="s">
        <v>269</v>
      </c>
      <c r="B160" s="148" t="s">
        <v>31</v>
      </c>
      <c r="C160" s="149" t="s">
        <v>32</v>
      </c>
      <c r="D160" s="150" t="s">
        <v>251</v>
      </c>
      <c r="E160" s="151" t="s">
        <v>270</v>
      </c>
      <c r="F160" s="152" t="s">
        <v>24</v>
      </c>
      <c r="G160" s="153">
        <f>IF(Requirements!$F160="Essential",9,IF(Requirements!$F160="Advanced",3,1))</f>
        <v>3</v>
      </c>
      <c r="H160" s="128">
        <v>5</v>
      </c>
      <c r="I160" s="213">
        <f>Requirements!$G$2:$G$282*(Requirements!$H$2:$H$282)</f>
        <v>15</v>
      </c>
      <c r="J160" s="153"/>
      <c r="K160" s="160"/>
      <c r="L160" s="212">
        <f>Requirements!$G$2:$G$282*(IF(Requirements!$K$2:$K$282&gt;0,Requirements!$K$2:$K$282,0))</f>
        <v>0</v>
      </c>
      <c r="M160" s="154"/>
      <c r="N160" s="160">
        <v>0</v>
      </c>
      <c r="O160" s="212">
        <f>_xlfn.SINGLE(Requirements!$G$2:$G$282)*(IF(_xlfn.SINGLE(Requirements!$N$2:$N$282)&gt;0,_xlfn.SINGLE(Requirements!$N$2:$N$282),0))</f>
        <v>0</v>
      </c>
      <c r="P160" s="154"/>
      <c r="Q160" s="160"/>
      <c r="R160" s="213">
        <f>_xlfn.SINGLE(Requirements!$G$2:$G$282)*(IF(_xlfn.SINGLE(Requirements!$Q$2:$Q$282)&gt;0,_xlfn.SINGLE(Requirements!$Q$2:$Q$282),0))</f>
        <v>0</v>
      </c>
    </row>
    <row r="161" spans="1:18" ht="39" customHeight="1" x14ac:dyDescent="0.55000000000000004">
      <c r="A161" s="134" t="s">
        <v>271</v>
      </c>
      <c r="B161" s="135" t="s">
        <v>31</v>
      </c>
      <c r="C161" s="136" t="s">
        <v>33</v>
      </c>
      <c r="D161" s="137" t="s">
        <v>272</v>
      </c>
      <c r="E161" s="138" t="s">
        <v>273</v>
      </c>
      <c r="F161" s="139" t="s">
        <v>23</v>
      </c>
      <c r="G161" s="140">
        <f>IF(Requirements!$F161="Essential",9,IF(Requirements!$F161="Advanced",3,1))</f>
        <v>9</v>
      </c>
      <c r="H161" s="128">
        <v>5</v>
      </c>
      <c r="I161" s="217">
        <f>Requirements!$G$2:$G$282*(Requirements!$H$2:$H$282)</f>
        <v>45</v>
      </c>
      <c r="J161" s="140"/>
      <c r="K161" s="159"/>
      <c r="L161" s="216">
        <f>Requirements!$G$2:$G$282*(IF(Requirements!$K$2:$K$282&gt;0,Requirements!$K$2:$K$282,0))</f>
        <v>0</v>
      </c>
      <c r="M161" s="142"/>
      <c r="N161" s="159">
        <v>0</v>
      </c>
      <c r="O161" s="216">
        <f>_xlfn.SINGLE(Requirements!$G$2:$G$282)*(IF(_xlfn.SINGLE(Requirements!$N$2:$N$282)&gt;0,_xlfn.SINGLE(Requirements!$N$2:$N$282),0))</f>
        <v>0</v>
      </c>
      <c r="P161" s="142"/>
      <c r="Q161" s="159"/>
      <c r="R161" s="217">
        <f>_xlfn.SINGLE(Requirements!$G$2:$G$282)*(IF(_xlfn.SINGLE(Requirements!$Q$2:$Q$282)&gt;0,_xlfn.SINGLE(Requirements!$Q$2:$Q$282),0))</f>
        <v>0</v>
      </c>
    </row>
    <row r="162" spans="1:18" ht="39" customHeight="1" x14ac:dyDescent="0.55000000000000004">
      <c r="A162" s="143" t="s">
        <v>274</v>
      </c>
      <c r="B162" s="80" t="s">
        <v>31</v>
      </c>
      <c r="C162" s="81" t="s">
        <v>33</v>
      </c>
      <c r="D162" s="94" t="s">
        <v>272</v>
      </c>
      <c r="E162" s="82" t="s">
        <v>275</v>
      </c>
      <c r="F162" s="83" t="s">
        <v>23</v>
      </c>
      <c r="G162" s="84">
        <f>IF(Requirements!$F162="Essential",9,IF(Requirements!$F162="Advanced",3,1))</f>
        <v>9</v>
      </c>
      <c r="H162" s="128">
        <v>5</v>
      </c>
      <c r="I162" s="211">
        <f>Requirements!$G$2:$G$282*(Requirements!$H$2:$H$282)</f>
        <v>45</v>
      </c>
      <c r="J162" s="84"/>
      <c r="K162" s="157"/>
      <c r="L162" s="214">
        <f>Requirements!$G$2:$G$282*(IF(Requirements!$K$2:$K$282&gt;0,Requirements!$K$2:$K$282,0))</f>
        <v>0</v>
      </c>
      <c r="M162" s="66"/>
      <c r="N162" s="157">
        <v>0</v>
      </c>
      <c r="O162" s="214">
        <f>_xlfn.SINGLE(Requirements!$G$2:$G$282)*(IF(_xlfn.SINGLE(Requirements!$N$2:$N$282)&gt;0,_xlfn.SINGLE(Requirements!$N$2:$N$282),0))</f>
        <v>0</v>
      </c>
      <c r="P162" s="66"/>
      <c r="Q162" s="157"/>
      <c r="R162" s="211">
        <f>_xlfn.SINGLE(Requirements!$G$2:$G$282)*(IF(_xlfn.SINGLE(Requirements!$Q$2:$Q$282)&gt;0,_xlfn.SINGLE(Requirements!$Q$2:$Q$282),0))</f>
        <v>0</v>
      </c>
    </row>
    <row r="163" spans="1:18" ht="39" customHeight="1" x14ac:dyDescent="0.55000000000000004">
      <c r="A163" s="143" t="s">
        <v>276</v>
      </c>
      <c r="B163" s="80" t="s">
        <v>31</v>
      </c>
      <c r="C163" s="81" t="s">
        <v>33</v>
      </c>
      <c r="D163" s="94" t="s">
        <v>272</v>
      </c>
      <c r="E163" s="82" t="s">
        <v>277</v>
      </c>
      <c r="F163" s="83" t="s">
        <v>23</v>
      </c>
      <c r="G163" s="84">
        <f>IF(Requirements!$F163="Essential",9,IF(Requirements!$F163="Advanced",3,1))</f>
        <v>9</v>
      </c>
      <c r="H163" s="128">
        <v>5</v>
      </c>
      <c r="I163" s="211">
        <f>Requirements!$G$2:$G$282*(Requirements!$H$2:$H$282)</f>
        <v>45</v>
      </c>
      <c r="J163" s="84"/>
      <c r="K163" s="157"/>
      <c r="L163" s="214">
        <f>Requirements!$G$2:$G$282*(IF(Requirements!$K$2:$K$282&gt;0,Requirements!$K$2:$K$282,0))</f>
        <v>0</v>
      </c>
      <c r="M163" s="66"/>
      <c r="N163" s="157">
        <v>0</v>
      </c>
      <c r="O163" s="214">
        <f>_xlfn.SINGLE(Requirements!$G$2:$G$282)*(IF(_xlfn.SINGLE(Requirements!$N$2:$N$282)&gt;0,_xlfn.SINGLE(Requirements!$N$2:$N$282),0))</f>
        <v>0</v>
      </c>
      <c r="P163" s="66"/>
      <c r="Q163" s="157"/>
      <c r="R163" s="211">
        <f>_xlfn.SINGLE(Requirements!$G$2:$G$282)*(IF(_xlfn.SINGLE(Requirements!$Q$2:$Q$282)&gt;0,_xlfn.SINGLE(Requirements!$Q$2:$Q$282),0))</f>
        <v>0</v>
      </c>
    </row>
    <row r="164" spans="1:18" ht="39" customHeight="1" x14ac:dyDescent="0.55000000000000004">
      <c r="A164" s="143" t="s">
        <v>278</v>
      </c>
      <c r="B164" s="80" t="s">
        <v>31</v>
      </c>
      <c r="C164" s="81" t="s">
        <v>33</v>
      </c>
      <c r="D164" s="94" t="s">
        <v>272</v>
      </c>
      <c r="E164" s="82" t="s">
        <v>279</v>
      </c>
      <c r="F164" s="83" t="s">
        <v>23</v>
      </c>
      <c r="G164" s="84">
        <f>IF(Requirements!$F164="Essential",9,IF(Requirements!$F164="Advanced",3,1))</f>
        <v>9</v>
      </c>
      <c r="H164" s="128">
        <v>5</v>
      </c>
      <c r="I164" s="211">
        <f>Requirements!$G$2:$G$282*(Requirements!$H$2:$H$282)</f>
        <v>45</v>
      </c>
      <c r="J164" s="84"/>
      <c r="K164" s="157"/>
      <c r="L164" s="214">
        <f>Requirements!$G$2:$G$282*(IF(Requirements!$K$2:$K$282&gt;0,Requirements!$K$2:$K$282,0))</f>
        <v>0</v>
      </c>
      <c r="M164" s="66"/>
      <c r="N164" s="157">
        <v>0</v>
      </c>
      <c r="O164" s="214">
        <f>_xlfn.SINGLE(Requirements!$G$2:$G$282)*(IF(_xlfn.SINGLE(Requirements!$N$2:$N$282)&gt;0,_xlfn.SINGLE(Requirements!$N$2:$N$282),0))</f>
        <v>0</v>
      </c>
      <c r="P164" s="66"/>
      <c r="Q164" s="157"/>
      <c r="R164" s="211">
        <f>_xlfn.SINGLE(Requirements!$G$2:$G$282)*(IF(_xlfn.SINGLE(Requirements!$Q$2:$Q$282)&gt;0,_xlfn.SINGLE(Requirements!$Q$2:$Q$282),0))</f>
        <v>0</v>
      </c>
    </row>
    <row r="165" spans="1:18" ht="39" customHeight="1" x14ac:dyDescent="0.55000000000000004">
      <c r="A165" s="143" t="s">
        <v>280</v>
      </c>
      <c r="B165" s="80" t="s">
        <v>31</v>
      </c>
      <c r="C165" s="81" t="s">
        <v>33</v>
      </c>
      <c r="D165" s="94" t="s">
        <v>272</v>
      </c>
      <c r="E165" s="82" t="s">
        <v>281</v>
      </c>
      <c r="F165" s="83" t="s">
        <v>23</v>
      </c>
      <c r="G165" s="84">
        <f>IF(Requirements!$F165="Essential",9,IF(Requirements!$F165="Advanced",3,1))</f>
        <v>9</v>
      </c>
      <c r="H165" s="128">
        <v>5</v>
      </c>
      <c r="I165" s="211">
        <f>Requirements!$G$2:$G$282*(Requirements!$H$2:$H$282)</f>
        <v>45</v>
      </c>
      <c r="J165" s="84"/>
      <c r="K165" s="157"/>
      <c r="L165" s="214">
        <f>Requirements!$G$2:$G$282*(IF(Requirements!$K$2:$K$282&gt;0,Requirements!$K$2:$K$282,0))</f>
        <v>0</v>
      </c>
      <c r="M165" s="66"/>
      <c r="N165" s="157">
        <v>0</v>
      </c>
      <c r="O165" s="214">
        <f>_xlfn.SINGLE(Requirements!$G$2:$G$282)*(IF(_xlfn.SINGLE(Requirements!$N$2:$N$282)&gt;0,_xlfn.SINGLE(Requirements!$N$2:$N$282),0))</f>
        <v>0</v>
      </c>
      <c r="P165" s="66"/>
      <c r="Q165" s="157"/>
      <c r="R165" s="211">
        <f>_xlfn.SINGLE(Requirements!$G$2:$G$282)*(IF(_xlfn.SINGLE(Requirements!$Q$2:$Q$282)&gt;0,_xlfn.SINGLE(Requirements!$Q$2:$Q$282),0))</f>
        <v>0</v>
      </c>
    </row>
    <row r="166" spans="1:18" ht="39" customHeight="1" x14ac:dyDescent="0.55000000000000004">
      <c r="A166" s="143" t="s">
        <v>282</v>
      </c>
      <c r="B166" s="80" t="s">
        <v>31</v>
      </c>
      <c r="C166" s="81" t="s">
        <v>33</v>
      </c>
      <c r="D166" s="94" t="s">
        <v>272</v>
      </c>
      <c r="E166" s="82" t="s">
        <v>283</v>
      </c>
      <c r="F166" s="83" t="s">
        <v>23</v>
      </c>
      <c r="G166" s="84">
        <f>IF(Requirements!$F166="Essential",9,IF(Requirements!$F166="Advanced",3,1))</f>
        <v>9</v>
      </c>
      <c r="H166" s="128">
        <v>5</v>
      </c>
      <c r="I166" s="211">
        <f>Requirements!$G$2:$G$282*(Requirements!$H$2:$H$282)</f>
        <v>45</v>
      </c>
      <c r="J166" s="84"/>
      <c r="K166" s="157"/>
      <c r="L166" s="214">
        <f>Requirements!$G$2:$G$282*(IF(Requirements!$K$2:$K$282&gt;0,Requirements!$K$2:$K$282,0))</f>
        <v>0</v>
      </c>
      <c r="M166" s="66"/>
      <c r="N166" s="157">
        <v>0</v>
      </c>
      <c r="O166" s="214">
        <f>_xlfn.SINGLE(Requirements!$G$2:$G$282)*(IF(_xlfn.SINGLE(Requirements!$N$2:$N$282)&gt;0,_xlfn.SINGLE(Requirements!$N$2:$N$282),0))</f>
        <v>0</v>
      </c>
      <c r="P166" s="66"/>
      <c r="Q166" s="157"/>
      <c r="R166" s="211">
        <f>_xlfn.SINGLE(Requirements!$G$2:$G$282)*(IF(_xlfn.SINGLE(Requirements!$Q$2:$Q$282)&gt;0,_xlfn.SINGLE(Requirements!$Q$2:$Q$282),0))</f>
        <v>0</v>
      </c>
    </row>
    <row r="167" spans="1:18" ht="39" customHeight="1" x14ac:dyDescent="0.55000000000000004">
      <c r="A167" s="143" t="s">
        <v>284</v>
      </c>
      <c r="B167" s="80" t="s">
        <v>31</v>
      </c>
      <c r="C167" s="81" t="s">
        <v>33</v>
      </c>
      <c r="D167" s="94" t="s">
        <v>272</v>
      </c>
      <c r="E167" s="82" t="s">
        <v>285</v>
      </c>
      <c r="F167" s="83" t="s">
        <v>23</v>
      </c>
      <c r="G167" s="84">
        <f>IF(Requirements!$F167="Essential",9,IF(Requirements!$F167="Advanced",3,1))</f>
        <v>9</v>
      </c>
      <c r="H167" s="128">
        <v>5</v>
      </c>
      <c r="I167" s="211">
        <f>Requirements!$G$2:$G$282*(Requirements!$H$2:$H$282)</f>
        <v>45</v>
      </c>
      <c r="J167" s="84"/>
      <c r="K167" s="157"/>
      <c r="L167" s="214">
        <f>Requirements!$G$2:$G$282*(IF(Requirements!$K$2:$K$282&gt;0,Requirements!$K$2:$K$282,0))</f>
        <v>0</v>
      </c>
      <c r="M167" s="66"/>
      <c r="N167" s="157">
        <v>0</v>
      </c>
      <c r="O167" s="214">
        <f>_xlfn.SINGLE(Requirements!$G$2:$G$282)*(IF(_xlfn.SINGLE(Requirements!$N$2:$N$282)&gt;0,_xlfn.SINGLE(Requirements!$N$2:$N$282),0))</f>
        <v>0</v>
      </c>
      <c r="P167" s="66"/>
      <c r="Q167" s="157"/>
      <c r="R167" s="211">
        <f>_xlfn.SINGLE(Requirements!$G$2:$G$282)*(IF(_xlfn.SINGLE(Requirements!$Q$2:$Q$282)&gt;0,_xlfn.SINGLE(Requirements!$Q$2:$Q$282),0))</f>
        <v>0</v>
      </c>
    </row>
    <row r="168" spans="1:18" ht="39" customHeight="1" x14ac:dyDescent="0.55000000000000004">
      <c r="A168" s="143" t="s">
        <v>286</v>
      </c>
      <c r="B168" s="80" t="s">
        <v>31</v>
      </c>
      <c r="C168" s="81" t="s">
        <v>33</v>
      </c>
      <c r="D168" s="94" t="s">
        <v>272</v>
      </c>
      <c r="E168" s="82" t="s">
        <v>287</v>
      </c>
      <c r="F168" s="83" t="s">
        <v>23</v>
      </c>
      <c r="G168" s="84">
        <f>IF(Requirements!$F168="Essential",9,IF(Requirements!$F168="Advanced",3,1))</f>
        <v>9</v>
      </c>
      <c r="H168" s="128">
        <v>5</v>
      </c>
      <c r="I168" s="211">
        <f>Requirements!$G$2:$G$282*(Requirements!$H$2:$H$282)</f>
        <v>45</v>
      </c>
      <c r="J168" s="84"/>
      <c r="K168" s="157"/>
      <c r="L168" s="214">
        <f>Requirements!$G$2:$G$282*(IF(Requirements!$K$2:$K$282&gt;0,Requirements!$K$2:$K$282,0))</f>
        <v>0</v>
      </c>
      <c r="M168" s="66"/>
      <c r="N168" s="157">
        <v>0</v>
      </c>
      <c r="O168" s="214">
        <f>_xlfn.SINGLE(Requirements!$G$2:$G$282)*(IF(_xlfn.SINGLE(Requirements!$N$2:$N$282)&gt;0,_xlfn.SINGLE(Requirements!$N$2:$N$282),0))</f>
        <v>0</v>
      </c>
      <c r="P168" s="66"/>
      <c r="Q168" s="157"/>
      <c r="R168" s="211">
        <f>_xlfn.SINGLE(Requirements!$G$2:$G$282)*(IF(_xlfn.SINGLE(Requirements!$Q$2:$Q$282)&gt;0,_xlfn.SINGLE(Requirements!$Q$2:$Q$282),0))</f>
        <v>0</v>
      </c>
    </row>
    <row r="169" spans="1:18" ht="39" customHeight="1" x14ac:dyDescent="0.55000000000000004">
      <c r="A169" s="143" t="s">
        <v>288</v>
      </c>
      <c r="B169" s="80" t="s">
        <v>31</v>
      </c>
      <c r="C169" s="81" t="s">
        <v>33</v>
      </c>
      <c r="D169" s="94" t="s">
        <v>272</v>
      </c>
      <c r="E169" s="82" t="s">
        <v>683</v>
      </c>
      <c r="F169" s="83" t="s">
        <v>23</v>
      </c>
      <c r="G169" s="84">
        <f>IF(Requirements!$F169="Essential",9,IF(Requirements!$F169="Advanced",3,1))</f>
        <v>9</v>
      </c>
      <c r="H169" s="128">
        <v>5</v>
      </c>
      <c r="I169" s="211">
        <f>Requirements!$G$2:$G$282*(Requirements!$H$2:$H$282)</f>
        <v>45</v>
      </c>
      <c r="J169" s="84"/>
      <c r="K169" s="157"/>
      <c r="L169" s="214">
        <f>Requirements!$G$2:$G$282*(IF(Requirements!$K$2:$K$282&gt;0,Requirements!$K$2:$K$282,0))</f>
        <v>0</v>
      </c>
      <c r="M169" s="66"/>
      <c r="N169" s="157">
        <v>0</v>
      </c>
      <c r="O169" s="214">
        <f>_xlfn.SINGLE(Requirements!$G$2:$G$282)*(IF(_xlfn.SINGLE(Requirements!$N$2:$N$282)&gt;0,_xlfn.SINGLE(Requirements!$N$2:$N$282),0))</f>
        <v>0</v>
      </c>
      <c r="P169" s="66"/>
      <c r="Q169" s="157"/>
      <c r="R169" s="211">
        <f>_xlfn.SINGLE(Requirements!$G$2:$G$282)*(IF(_xlfn.SINGLE(Requirements!$Q$2:$Q$282)&gt;0,_xlfn.SINGLE(Requirements!$Q$2:$Q$282),0))</f>
        <v>0</v>
      </c>
    </row>
    <row r="170" spans="1:18" ht="39" customHeight="1" x14ac:dyDescent="0.55000000000000004">
      <c r="A170" s="143" t="s">
        <v>290</v>
      </c>
      <c r="B170" s="80" t="s">
        <v>31</v>
      </c>
      <c r="C170" s="81" t="s">
        <v>33</v>
      </c>
      <c r="D170" s="94" t="s">
        <v>272</v>
      </c>
      <c r="E170" s="82" t="s">
        <v>289</v>
      </c>
      <c r="F170" s="83" t="s">
        <v>24</v>
      </c>
      <c r="G170" s="84">
        <f>IF(Requirements!$F170="Essential",9,IF(Requirements!$F170="Advanced",3,1))</f>
        <v>3</v>
      </c>
      <c r="H170" s="128">
        <v>5</v>
      </c>
      <c r="I170" s="211">
        <f>Requirements!$G$2:$G$282*(Requirements!$H$2:$H$282)</f>
        <v>15</v>
      </c>
      <c r="J170" s="84"/>
      <c r="K170" s="157"/>
      <c r="L170" s="214">
        <f>Requirements!$G$2:$G$282*(IF(Requirements!$K$2:$K$282&gt;0,Requirements!$K$2:$K$282,0))</f>
        <v>0</v>
      </c>
      <c r="M170" s="66"/>
      <c r="N170" s="157">
        <v>0</v>
      </c>
      <c r="O170" s="214">
        <f>_xlfn.SINGLE(Requirements!$G$2:$G$282)*(IF(_xlfn.SINGLE(Requirements!$N$2:$N$282)&gt;0,_xlfn.SINGLE(Requirements!$N$2:$N$282),0))</f>
        <v>0</v>
      </c>
      <c r="P170" s="66"/>
      <c r="Q170" s="157"/>
      <c r="R170" s="211">
        <f>_xlfn.SINGLE(Requirements!$G$2:$G$282)*(IF(_xlfn.SINGLE(Requirements!$Q$2:$Q$282)&gt;0,_xlfn.SINGLE(Requirements!$Q$2:$Q$282),0))</f>
        <v>0</v>
      </c>
    </row>
    <row r="171" spans="1:18" ht="39" customHeight="1" x14ac:dyDescent="0.55000000000000004">
      <c r="A171" s="143" t="s">
        <v>292</v>
      </c>
      <c r="B171" s="80" t="s">
        <v>31</v>
      </c>
      <c r="C171" s="81" t="s">
        <v>33</v>
      </c>
      <c r="D171" s="94" t="s">
        <v>272</v>
      </c>
      <c r="E171" s="82" t="s">
        <v>291</v>
      </c>
      <c r="F171" s="83" t="s">
        <v>24</v>
      </c>
      <c r="G171" s="84">
        <f>IF(Requirements!$F171="Essential",9,IF(Requirements!$F171="Advanced",3,1))</f>
        <v>3</v>
      </c>
      <c r="H171" s="128">
        <v>5</v>
      </c>
      <c r="I171" s="211">
        <f>Requirements!$G$2:$G$282*(Requirements!$H$2:$H$282)</f>
        <v>15</v>
      </c>
      <c r="J171" s="84"/>
      <c r="K171" s="157"/>
      <c r="L171" s="214">
        <f>Requirements!$G$2:$G$282*(IF(Requirements!$K$2:$K$282&gt;0,Requirements!$K$2:$K$282,0))</f>
        <v>0</v>
      </c>
      <c r="M171" s="66"/>
      <c r="N171" s="157">
        <v>0</v>
      </c>
      <c r="O171" s="214">
        <f>_xlfn.SINGLE(Requirements!$G$2:$G$282)*(IF(_xlfn.SINGLE(Requirements!$N$2:$N$282)&gt;0,_xlfn.SINGLE(Requirements!$N$2:$N$282),0))</f>
        <v>0</v>
      </c>
      <c r="P171" s="66"/>
      <c r="Q171" s="157"/>
      <c r="R171" s="211">
        <f>_xlfn.SINGLE(Requirements!$G$2:$G$282)*(IF(_xlfn.SINGLE(Requirements!$Q$2:$Q$282)&gt;0,_xlfn.SINGLE(Requirements!$Q$2:$Q$282),0))</f>
        <v>0</v>
      </c>
    </row>
    <row r="172" spans="1:18" ht="39" customHeight="1" x14ac:dyDescent="0.55000000000000004">
      <c r="A172" s="143" t="s">
        <v>294</v>
      </c>
      <c r="B172" s="80" t="s">
        <v>31</v>
      </c>
      <c r="C172" s="81" t="s">
        <v>33</v>
      </c>
      <c r="D172" s="94" t="s">
        <v>272</v>
      </c>
      <c r="E172" s="82" t="s">
        <v>293</v>
      </c>
      <c r="F172" s="83" t="s">
        <v>24</v>
      </c>
      <c r="G172" s="84">
        <f>IF(Requirements!$F172="Essential",9,IF(Requirements!$F172="Advanced",3,1))</f>
        <v>3</v>
      </c>
      <c r="H172" s="128">
        <v>5</v>
      </c>
      <c r="I172" s="211">
        <f>Requirements!$G$2:$G$282*(Requirements!$H$2:$H$282)</f>
        <v>15</v>
      </c>
      <c r="J172" s="84"/>
      <c r="K172" s="157"/>
      <c r="L172" s="214">
        <f>Requirements!$G$2:$G$282*(IF(Requirements!$K$2:$K$282&gt;0,Requirements!$K$2:$K$282,0))</f>
        <v>0</v>
      </c>
      <c r="M172" s="66"/>
      <c r="N172" s="157">
        <v>0</v>
      </c>
      <c r="O172" s="214">
        <f>_xlfn.SINGLE(Requirements!$G$2:$G$282)*(IF(_xlfn.SINGLE(Requirements!$N$2:$N$282)&gt;0,_xlfn.SINGLE(Requirements!$N$2:$N$282),0))</f>
        <v>0</v>
      </c>
      <c r="P172" s="66"/>
      <c r="Q172" s="157"/>
      <c r="R172" s="211">
        <f>_xlfn.SINGLE(Requirements!$G$2:$G$282)*(IF(_xlfn.SINGLE(Requirements!$Q$2:$Q$282)&gt;0,_xlfn.SINGLE(Requirements!$Q$2:$Q$282),0))</f>
        <v>0</v>
      </c>
    </row>
    <row r="173" spans="1:18" ht="39" customHeight="1" x14ac:dyDescent="0.55000000000000004">
      <c r="A173" s="143" t="s">
        <v>296</v>
      </c>
      <c r="B173" s="80" t="s">
        <v>31</v>
      </c>
      <c r="C173" s="81" t="s">
        <v>33</v>
      </c>
      <c r="D173" s="94" t="s">
        <v>272</v>
      </c>
      <c r="E173" s="82" t="s">
        <v>295</v>
      </c>
      <c r="F173" s="83" t="s">
        <v>24</v>
      </c>
      <c r="G173" s="84">
        <f>IF(Requirements!$F173="Essential",9,IF(Requirements!$F173="Advanced",3,1))</f>
        <v>3</v>
      </c>
      <c r="H173" s="128">
        <v>5</v>
      </c>
      <c r="I173" s="211">
        <f>Requirements!$G$2:$G$282*(Requirements!$H$2:$H$282)</f>
        <v>15</v>
      </c>
      <c r="J173" s="84"/>
      <c r="K173" s="157"/>
      <c r="L173" s="214">
        <f>Requirements!$G$2:$G$282*(IF(Requirements!$K$2:$K$282&gt;0,Requirements!$K$2:$K$282,0))</f>
        <v>0</v>
      </c>
      <c r="M173" s="66"/>
      <c r="N173" s="157">
        <v>0</v>
      </c>
      <c r="O173" s="214">
        <f>_xlfn.SINGLE(Requirements!$G$2:$G$282)*(IF(_xlfn.SINGLE(Requirements!$N$2:$N$282)&gt;0,_xlfn.SINGLE(Requirements!$N$2:$N$282),0))</f>
        <v>0</v>
      </c>
      <c r="P173" s="66"/>
      <c r="Q173" s="157"/>
      <c r="R173" s="211">
        <f>_xlfn.SINGLE(Requirements!$G$2:$G$282)*(IF(_xlfn.SINGLE(Requirements!$Q$2:$Q$282)&gt;0,_xlfn.SINGLE(Requirements!$Q$2:$Q$282),0))</f>
        <v>0</v>
      </c>
    </row>
    <row r="174" spans="1:18" ht="39" customHeight="1" x14ac:dyDescent="0.55000000000000004">
      <c r="A174" s="143" t="s">
        <v>299</v>
      </c>
      <c r="B174" s="80" t="s">
        <v>31</v>
      </c>
      <c r="C174" s="81" t="s">
        <v>33</v>
      </c>
      <c r="D174" s="94" t="s">
        <v>297</v>
      </c>
      <c r="E174" s="82" t="s">
        <v>298</v>
      </c>
      <c r="F174" s="83" t="s">
        <v>23</v>
      </c>
      <c r="G174" s="84">
        <f>IF(Requirements!$F174="Essential",9,IF(Requirements!$F174="Advanced",3,1))</f>
        <v>9</v>
      </c>
      <c r="H174" s="128">
        <v>5</v>
      </c>
      <c r="I174" s="211">
        <f>Requirements!$G$2:$G$282*(Requirements!$H$2:$H$282)</f>
        <v>45</v>
      </c>
      <c r="J174" s="84"/>
      <c r="K174" s="157"/>
      <c r="L174" s="214">
        <f>Requirements!$G$2:$G$282*(IF(Requirements!$K$2:$K$282&gt;0,Requirements!$K$2:$K$282,0))</f>
        <v>0</v>
      </c>
      <c r="M174" s="66"/>
      <c r="N174" s="157">
        <v>0</v>
      </c>
      <c r="O174" s="214">
        <f>_xlfn.SINGLE(Requirements!$G$2:$G$282)*(IF(_xlfn.SINGLE(Requirements!$N$2:$N$282)&gt;0,_xlfn.SINGLE(Requirements!$N$2:$N$282),0))</f>
        <v>0</v>
      </c>
      <c r="P174" s="66"/>
      <c r="Q174" s="157"/>
      <c r="R174" s="211">
        <f>_xlfn.SINGLE(Requirements!$G$2:$G$282)*(IF(_xlfn.SINGLE(Requirements!$Q$2:$Q$282)&gt;0,_xlfn.SINGLE(Requirements!$Q$2:$Q$282),0))</f>
        <v>0</v>
      </c>
    </row>
    <row r="175" spans="1:18" ht="39" customHeight="1" x14ac:dyDescent="0.55000000000000004">
      <c r="A175" s="143" t="s">
        <v>301</v>
      </c>
      <c r="B175" s="80" t="s">
        <v>31</v>
      </c>
      <c r="C175" s="81" t="s">
        <v>33</v>
      </c>
      <c r="D175" s="94" t="s">
        <v>297</v>
      </c>
      <c r="E175" s="82" t="s">
        <v>300</v>
      </c>
      <c r="F175" s="83" t="s">
        <v>23</v>
      </c>
      <c r="G175" s="84">
        <f>IF(Requirements!$F175="Essential",9,IF(Requirements!$F175="Advanced",3,1))</f>
        <v>9</v>
      </c>
      <c r="H175" s="128">
        <v>5</v>
      </c>
      <c r="I175" s="211">
        <f>Requirements!$G$2:$G$282*(Requirements!$H$2:$H$282)</f>
        <v>45</v>
      </c>
      <c r="J175" s="84"/>
      <c r="K175" s="157"/>
      <c r="L175" s="214">
        <f>Requirements!$G$2:$G$282*(IF(Requirements!$K$2:$K$282&gt;0,Requirements!$K$2:$K$282,0))</f>
        <v>0</v>
      </c>
      <c r="M175" s="66"/>
      <c r="N175" s="157">
        <v>0</v>
      </c>
      <c r="O175" s="214">
        <f>_xlfn.SINGLE(Requirements!$G$2:$G$282)*(IF(_xlfn.SINGLE(Requirements!$N$2:$N$282)&gt;0,_xlfn.SINGLE(Requirements!$N$2:$N$282),0))</f>
        <v>0</v>
      </c>
      <c r="P175" s="66"/>
      <c r="Q175" s="157"/>
      <c r="R175" s="211">
        <f>_xlfn.SINGLE(Requirements!$G$2:$G$282)*(IF(_xlfn.SINGLE(Requirements!$Q$2:$Q$282)&gt;0,_xlfn.SINGLE(Requirements!$Q$2:$Q$282),0))</f>
        <v>0</v>
      </c>
    </row>
    <row r="176" spans="1:18" ht="39" customHeight="1" x14ac:dyDescent="0.55000000000000004">
      <c r="A176" s="143" t="s">
        <v>303</v>
      </c>
      <c r="B176" s="80" t="s">
        <v>31</v>
      </c>
      <c r="C176" s="81" t="s">
        <v>33</v>
      </c>
      <c r="D176" s="94" t="s">
        <v>297</v>
      </c>
      <c r="E176" s="82" t="s">
        <v>302</v>
      </c>
      <c r="F176" s="83" t="s">
        <v>23</v>
      </c>
      <c r="G176" s="84">
        <f>IF(Requirements!$F176="Essential",9,IF(Requirements!$F176="Advanced",3,1))</f>
        <v>9</v>
      </c>
      <c r="H176" s="128">
        <v>5</v>
      </c>
      <c r="I176" s="211">
        <f>Requirements!$G$2:$G$282*(Requirements!$H$2:$H$282)</f>
        <v>45</v>
      </c>
      <c r="J176" s="84"/>
      <c r="K176" s="157"/>
      <c r="L176" s="214">
        <f>Requirements!$G$2:$G$282*(IF(Requirements!$K$2:$K$282&gt;0,Requirements!$K$2:$K$282,0))</f>
        <v>0</v>
      </c>
      <c r="M176" s="66"/>
      <c r="N176" s="157">
        <v>0</v>
      </c>
      <c r="O176" s="214">
        <f>_xlfn.SINGLE(Requirements!$G$2:$G$282)*(IF(_xlfn.SINGLE(Requirements!$N$2:$N$282)&gt;0,_xlfn.SINGLE(Requirements!$N$2:$N$282),0))</f>
        <v>0</v>
      </c>
      <c r="P176" s="66"/>
      <c r="Q176" s="157"/>
      <c r="R176" s="211">
        <f>_xlfn.SINGLE(Requirements!$G$2:$G$282)*(IF(_xlfn.SINGLE(Requirements!$Q$2:$Q$282)&gt;0,_xlfn.SINGLE(Requirements!$Q$2:$Q$282),0))</f>
        <v>0</v>
      </c>
    </row>
    <row r="177" spans="1:18" ht="39" customHeight="1" x14ac:dyDescent="0.55000000000000004">
      <c r="A177" s="143" t="s">
        <v>305</v>
      </c>
      <c r="B177" s="80" t="s">
        <v>31</v>
      </c>
      <c r="C177" s="81" t="s">
        <v>33</v>
      </c>
      <c r="D177" s="94" t="s">
        <v>297</v>
      </c>
      <c r="E177" s="82" t="s">
        <v>304</v>
      </c>
      <c r="F177" s="83" t="s">
        <v>23</v>
      </c>
      <c r="G177" s="84">
        <f>IF(Requirements!$F177="Essential",9,IF(Requirements!$F177="Advanced",3,1))</f>
        <v>9</v>
      </c>
      <c r="H177" s="128">
        <v>5</v>
      </c>
      <c r="I177" s="211">
        <f>Requirements!$G$2:$G$282*(Requirements!$H$2:$H$282)</f>
        <v>45</v>
      </c>
      <c r="J177" s="84"/>
      <c r="K177" s="157"/>
      <c r="L177" s="214">
        <f>Requirements!$G$2:$G$282*(IF(Requirements!$K$2:$K$282&gt;0,Requirements!$K$2:$K$282,0))</f>
        <v>0</v>
      </c>
      <c r="M177" s="66"/>
      <c r="N177" s="157">
        <v>0</v>
      </c>
      <c r="O177" s="214">
        <f>_xlfn.SINGLE(Requirements!$G$2:$G$282)*(IF(_xlfn.SINGLE(Requirements!$N$2:$N$282)&gt;0,_xlfn.SINGLE(Requirements!$N$2:$N$282),0))</f>
        <v>0</v>
      </c>
      <c r="P177" s="66"/>
      <c r="Q177" s="157"/>
      <c r="R177" s="211">
        <f>_xlfn.SINGLE(Requirements!$G$2:$G$282)*(IF(_xlfn.SINGLE(Requirements!$Q$2:$Q$282)&gt;0,_xlfn.SINGLE(Requirements!$Q$2:$Q$282),0))</f>
        <v>0</v>
      </c>
    </row>
    <row r="178" spans="1:18" ht="39" customHeight="1" x14ac:dyDescent="0.55000000000000004">
      <c r="A178" s="143" t="s">
        <v>307</v>
      </c>
      <c r="B178" s="80" t="s">
        <v>31</v>
      </c>
      <c r="C178" s="81" t="s">
        <v>33</v>
      </c>
      <c r="D178" s="94" t="s">
        <v>297</v>
      </c>
      <c r="E178" s="82" t="s">
        <v>306</v>
      </c>
      <c r="F178" s="83" t="s">
        <v>23</v>
      </c>
      <c r="G178" s="84">
        <f>IF(Requirements!$F178="Essential",9,IF(Requirements!$F178="Advanced",3,1))</f>
        <v>9</v>
      </c>
      <c r="H178" s="128">
        <v>5</v>
      </c>
      <c r="I178" s="211">
        <f>Requirements!$G$2:$G$282*(Requirements!$H$2:$H$282)</f>
        <v>45</v>
      </c>
      <c r="J178" s="84"/>
      <c r="K178" s="157"/>
      <c r="L178" s="214">
        <f>Requirements!$G$2:$G$282*(IF(Requirements!$K$2:$K$282&gt;0,Requirements!$K$2:$K$282,0))</f>
        <v>0</v>
      </c>
      <c r="M178" s="66"/>
      <c r="N178" s="157">
        <v>0</v>
      </c>
      <c r="O178" s="214">
        <f>_xlfn.SINGLE(Requirements!$G$2:$G$282)*(IF(_xlfn.SINGLE(Requirements!$N$2:$N$282)&gt;0,_xlfn.SINGLE(Requirements!$N$2:$N$282),0))</f>
        <v>0</v>
      </c>
      <c r="P178" s="66"/>
      <c r="Q178" s="157"/>
      <c r="R178" s="211">
        <f>_xlfn.SINGLE(Requirements!$G$2:$G$282)*(IF(_xlfn.SINGLE(Requirements!$Q$2:$Q$282)&gt;0,_xlfn.SINGLE(Requirements!$Q$2:$Q$282),0))</f>
        <v>0</v>
      </c>
    </row>
    <row r="179" spans="1:18" ht="39" customHeight="1" x14ac:dyDescent="0.55000000000000004">
      <c r="A179" s="143" t="s">
        <v>309</v>
      </c>
      <c r="B179" s="80" t="s">
        <v>31</v>
      </c>
      <c r="C179" s="81" t="s">
        <v>33</v>
      </c>
      <c r="D179" s="94" t="s">
        <v>297</v>
      </c>
      <c r="E179" s="82" t="s">
        <v>308</v>
      </c>
      <c r="F179" s="83" t="s">
        <v>24</v>
      </c>
      <c r="G179" s="84">
        <f>IF(Requirements!$F179="Essential",9,IF(Requirements!$F179="Advanced",3,1))</f>
        <v>3</v>
      </c>
      <c r="H179" s="128">
        <v>5</v>
      </c>
      <c r="I179" s="211">
        <f>Requirements!$G$2:$G$282*(Requirements!$H$2:$H$282)</f>
        <v>15</v>
      </c>
      <c r="J179" s="84"/>
      <c r="K179" s="157"/>
      <c r="L179" s="214">
        <f>Requirements!$G$2:$G$282*(IF(Requirements!$K$2:$K$282&gt;0,Requirements!$K$2:$K$282,0))</f>
        <v>0</v>
      </c>
      <c r="M179" s="66"/>
      <c r="N179" s="157">
        <v>0</v>
      </c>
      <c r="O179" s="214">
        <f>_xlfn.SINGLE(Requirements!$G$2:$G$282)*(IF(_xlfn.SINGLE(Requirements!$N$2:$N$282)&gt;0,_xlfn.SINGLE(Requirements!$N$2:$N$282),0))</f>
        <v>0</v>
      </c>
      <c r="P179" s="66"/>
      <c r="Q179" s="157"/>
      <c r="R179" s="211">
        <f>_xlfn.SINGLE(Requirements!$G$2:$G$282)*(IF(_xlfn.SINGLE(Requirements!$Q$2:$Q$282)&gt;0,_xlfn.SINGLE(Requirements!$Q$2:$Q$282),0))</f>
        <v>0</v>
      </c>
    </row>
    <row r="180" spans="1:18" ht="39" customHeight="1" x14ac:dyDescent="0.55000000000000004">
      <c r="A180" s="143" t="s">
        <v>311</v>
      </c>
      <c r="B180" s="80" t="s">
        <v>31</v>
      </c>
      <c r="C180" s="81" t="s">
        <v>33</v>
      </c>
      <c r="D180" s="94" t="s">
        <v>297</v>
      </c>
      <c r="E180" s="82" t="s">
        <v>310</v>
      </c>
      <c r="F180" s="83" t="s">
        <v>24</v>
      </c>
      <c r="G180" s="84">
        <f>IF(Requirements!$F180="Essential",9,IF(Requirements!$F180="Advanced",3,1))</f>
        <v>3</v>
      </c>
      <c r="H180" s="128">
        <v>5</v>
      </c>
      <c r="I180" s="211">
        <f>Requirements!$G$2:$G$282*(Requirements!$H$2:$H$282)</f>
        <v>15</v>
      </c>
      <c r="J180" s="84"/>
      <c r="K180" s="157"/>
      <c r="L180" s="214">
        <f>Requirements!$G$2:$G$282*(IF(Requirements!$K$2:$K$282&gt;0,Requirements!$K$2:$K$282,0))</f>
        <v>0</v>
      </c>
      <c r="M180" s="66"/>
      <c r="N180" s="157">
        <v>0</v>
      </c>
      <c r="O180" s="214">
        <f>_xlfn.SINGLE(Requirements!$G$2:$G$282)*(IF(_xlfn.SINGLE(Requirements!$N$2:$N$282)&gt;0,_xlfn.SINGLE(Requirements!$N$2:$N$282),0))</f>
        <v>0</v>
      </c>
      <c r="P180" s="66"/>
      <c r="Q180" s="157"/>
      <c r="R180" s="211">
        <f>_xlfn.SINGLE(Requirements!$G$2:$G$282)*(IF(_xlfn.SINGLE(Requirements!$Q$2:$Q$282)&gt;0,_xlfn.SINGLE(Requirements!$Q$2:$Q$282),0))</f>
        <v>0</v>
      </c>
    </row>
    <row r="181" spans="1:18" ht="39" customHeight="1" x14ac:dyDescent="0.55000000000000004">
      <c r="A181" s="143" t="s">
        <v>313</v>
      </c>
      <c r="B181" s="80" t="s">
        <v>31</v>
      </c>
      <c r="C181" s="81" t="s">
        <v>33</v>
      </c>
      <c r="D181" s="94" t="s">
        <v>297</v>
      </c>
      <c r="E181" s="82" t="s">
        <v>312</v>
      </c>
      <c r="F181" s="83" t="s">
        <v>24</v>
      </c>
      <c r="G181" s="84">
        <f>IF(Requirements!$F181="Essential",9,IF(Requirements!$F181="Advanced",3,1))</f>
        <v>3</v>
      </c>
      <c r="H181" s="128">
        <v>5</v>
      </c>
      <c r="I181" s="211">
        <f>Requirements!$G$2:$G$282*(Requirements!$H$2:$H$282)</f>
        <v>15</v>
      </c>
      <c r="J181" s="84"/>
      <c r="K181" s="157"/>
      <c r="L181" s="214">
        <f>Requirements!$G$2:$G$282*(IF(Requirements!$K$2:$K$282&gt;0,Requirements!$K$2:$K$282,0))</f>
        <v>0</v>
      </c>
      <c r="M181" s="66"/>
      <c r="N181" s="157">
        <v>0</v>
      </c>
      <c r="O181" s="214">
        <f>_xlfn.SINGLE(Requirements!$G$2:$G$282)*(IF(_xlfn.SINGLE(Requirements!$N$2:$N$282)&gt;0,_xlfn.SINGLE(Requirements!$N$2:$N$282),0))</f>
        <v>0</v>
      </c>
      <c r="P181" s="66"/>
      <c r="Q181" s="157"/>
      <c r="R181" s="211">
        <f>_xlfn.SINGLE(Requirements!$G$2:$G$282)*(IF(_xlfn.SINGLE(Requirements!$Q$2:$Q$282)&gt;0,_xlfn.SINGLE(Requirements!$Q$2:$Q$282),0))</f>
        <v>0</v>
      </c>
    </row>
    <row r="182" spans="1:18" ht="39" customHeight="1" x14ac:dyDescent="0.55000000000000004">
      <c r="A182" s="143" t="s">
        <v>315</v>
      </c>
      <c r="B182" s="80" t="s">
        <v>31</v>
      </c>
      <c r="C182" s="81" t="s">
        <v>33</v>
      </c>
      <c r="D182" s="94" t="s">
        <v>297</v>
      </c>
      <c r="E182" s="82" t="s">
        <v>314</v>
      </c>
      <c r="F182" s="83" t="s">
        <v>24</v>
      </c>
      <c r="G182" s="84">
        <f>IF(Requirements!$F182="Essential",9,IF(Requirements!$F182="Advanced",3,1))</f>
        <v>3</v>
      </c>
      <c r="H182" s="128">
        <v>5</v>
      </c>
      <c r="I182" s="211">
        <f>Requirements!$G$2:$G$282*(Requirements!$H$2:$H$282)</f>
        <v>15</v>
      </c>
      <c r="J182" s="84"/>
      <c r="K182" s="157"/>
      <c r="L182" s="214">
        <f>Requirements!$G$2:$G$282*(IF(Requirements!$K$2:$K$282&gt;0,Requirements!$K$2:$K$282,0))</f>
        <v>0</v>
      </c>
      <c r="M182" s="66"/>
      <c r="N182" s="157">
        <v>0</v>
      </c>
      <c r="O182" s="214">
        <f>_xlfn.SINGLE(Requirements!$G$2:$G$282)*(IF(_xlfn.SINGLE(Requirements!$N$2:$N$282)&gt;0,_xlfn.SINGLE(Requirements!$N$2:$N$282),0))</f>
        <v>0</v>
      </c>
      <c r="P182" s="66"/>
      <c r="Q182" s="157"/>
      <c r="R182" s="211">
        <f>_xlfn.SINGLE(Requirements!$G$2:$G$282)*(IF(_xlfn.SINGLE(Requirements!$Q$2:$Q$282)&gt;0,_xlfn.SINGLE(Requirements!$Q$2:$Q$282),0))</f>
        <v>0</v>
      </c>
    </row>
    <row r="183" spans="1:18" ht="39" customHeight="1" x14ac:dyDescent="0.55000000000000004">
      <c r="A183" s="143" t="s">
        <v>318</v>
      </c>
      <c r="B183" s="80" t="s">
        <v>31</v>
      </c>
      <c r="C183" s="81" t="s">
        <v>33</v>
      </c>
      <c r="D183" s="94" t="s">
        <v>316</v>
      </c>
      <c r="E183" s="82" t="s">
        <v>317</v>
      </c>
      <c r="F183" s="83" t="s">
        <v>23</v>
      </c>
      <c r="G183" s="84">
        <f>IF(Requirements!$F183="Essential",9,IF(Requirements!$F183="Advanced",3,1))</f>
        <v>9</v>
      </c>
      <c r="H183" s="128">
        <v>5</v>
      </c>
      <c r="I183" s="211">
        <f>Requirements!$G$2:$G$282*(Requirements!$H$2:$H$282)</f>
        <v>45</v>
      </c>
      <c r="J183" s="84"/>
      <c r="K183" s="157"/>
      <c r="L183" s="214">
        <f>Requirements!$G$2:$G$282*(IF(Requirements!$K$2:$K$282&gt;0,Requirements!$K$2:$K$282,0))</f>
        <v>0</v>
      </c>
      <c r="M183" s="66"/>
      <c r="N183" s="157">
        <v>0</v>
      </c>
      <c r="O183" s="214">
        <f>_xlfn.SINGLE(Requirements!$G$2:$G$282)*(IF(_xlfn.SINGLE(Requirements!$N$2:$N$282)&gt;0,_xlfn.SINGLE(Requirements!$N$2:$N$282),0))</f>
        <v>0</v>
      </c>
      <c r="P183" s="66"/>
      <c r="Q183" s="157"/>
      <c r="R183" s="211">
        <f>_xlfn.SINGLE(Requirements!$G$2:$G$282)*(IF(_xlfn.SINGLE(Requirements!$Q$2:$Q$282)&gt;0,_xlfn.SINGLE(Requirements!$Q$2:$Q$282),0))</f>
        <v>0</v>
      </c>
    </row>
    <row r="184" spans="1:18" ht="39" customHeight="1" x14ac:dyDescent="0.55000000000000004">
      <c r="A184" s="143" t="s">
        <v>320</v>
      </c>
      <c r="B184" s="80" t="s">
        <v>31</v>
      </c>
      <c r="C184" s="81" t="s">
        <v>33</v>
      </c>
      <c r="D184" s="94" t="s">
        <v>316</v>
      </c>
      <c r="E184" s="82" t="s">
        <v>319</v>
      </c>
      <c r="F184" s="83" t="s">
        <v>23</v>
      </c>
      <c r="G184" s="84">
        <f>IF(Requirements!$F184="Essential",9,IF(Requirements!$F184="Advanced",3,1))</f>
        <v>9</v>
      </c>
      <c r="H184" s="128">
        <v>5</v>
      </c>
      <c r="I184" s="211">
        <f>Requirements!$G$2:$G$282*(Requirements!$H$2:$H$282)</f>
        <v>45</v>
      </c>
      <c r="J184" s="84"/>
      <c r="K184" s="157"/>
      <c r="L184" s="214">
        <f>Requirements!$G$2:$G$282*(IF(Requirements!$K$2:$K$282&gt;0,Requirements!$K$2:$K$282,0))</f>
        <v>0</v>
      </c>
      <c r="M184" s="66"/>
      <c r="N184" s="157">
        <v>0</v>
      </c>
      <c r="O184" s="214">
        <f>_xlfn.SINGLE(Requirements!$G$2:$G$282)*(IF(_xlfn.SINGLE(Requirements!$N$2:$N$282)&gt;0,_xlfn.SINGLE(Requirements!$N$2:$N$282),0))</f>
        <v>0</v>
      </c>
      <c r="P184" s="66"/>
      <c r="Q184" s="157"/>
      <c r="R184" s="211">
        <f>_xlfn.SINGLE(Requirements!$G$2:$G$282)*(IF(_xlfn.SINGLE(Requirements!$Q$2:$Q$282)&gt;0,_xlfn.SINGLE(Requirements!$Q$2:$Q$282),0))</f>
        <v>0</v>
      </c>
    </row>
    <row r="185" spans="1:18" ht="39" customHeight="1" x14ac:dyDescent="0.55000000000000004">
      <c r="A185" s="143" t="s">
        <v>322</v>
      </c>
      <c r="B185" s="80" t="s">
        <v>31</v>
      </c>
      <c r="C185" s="81" t="s">
        <v>33</v>
      </c>
      <c r="D185" s="94" t="s">
        <v>316</v>
      </c>
      <c r="E185" s="82" t="s">
        <v>321</v>
      </c>
      <c r="F185" s="83" t="s">
        <v>24</v>
      </c>
      <c r="G185" s="84">
        <f>IF(Requirements!$F185="Essential",9,IF(Requirements!$F185="Advanced",3,1))</f>
        <v>3</v>
      </c>
      <c r="H185" s="128">
        <v>5</v>
      </c>
      <c r="I185" s="211">
        <f>Requirements!$G$2:$G$282*(Requirements!$H$2:$H$282)</f>
        <v>15</v>
      </c>
      <c r="J185" s="84"/>
      <c r="K185" s="157"/>
      <c r="L185" s="214">
        <f>Requirements!$G$2:$G$282*(IF(Requirements!$K$2:$K$282&gt;0,Requirements!$K$2:$K$282,0))</f>
        <v>0</v>
      </c>
      <c r="M185" s="66"/>
      <c r="N185" s="157">
        <v>0</v>
      </c>
      <c r="O185" s="214">
        <f>_xlfn.SINGLE(Requirements!$G$2:$G$282)*(IF(_xlfn.SINGLE(Requirements!$N$2:$N$282)&gt;0,_xlfn.SINGLE(Requirements!$N$2:$N$282),0))</f>
        <v>0</v>
      </c>
      <c r="P185" s="66"/>
      <c r="Q185" s="157"/>
      <c r="R185" s="211">
        <f>_xlfn.SINGLE(Requirements!$G$2:$G$282)*(IF(_xlfn.SINGLE(Requirements!$Q$2:$Q$282)&gt;0,_xlfn.SINGLE(Requirements!$Q$2:$Q$282),0))</f>
        <v>0</v>
      </c>
    </row>
    <row r="186" spans="1:18" ht="39" customHeight="1" x14ac:dyDescent="0.55000000000000004">
      <c r="A186" s="143" t="s">
        <v>324</v>
      </c>
      <c r="B186" s="80" t="s">
        <v>31</v>
      </c>
      <c r="C186" s="81" t="s">
        <v>33</v>
      </c>
      <c r="D186" s="94" t="s">
        <v>316</v>
      </c>
      <c r="E186" s="82" t="s">
        <v>323</v>
      </c>
      <c r="F186" s="83" t="s">
        <v>24</v>
      </c>
      <c r="G186" s="84">
        <f>IF(Requirements!$F186="Essential",9,IF(Requirements!$F186="Advanced",3,1))</f>
        <v>3</v>
      </c>
      <c r="H186" s="128">
        <v>5</v>
      </c>
      <c r="I186" s="211">
        <f>Requirements!$G$2:$G$282*(Requirements!$H$2:$H$282)</f>
        <v>15</v>
      </c>
      <c r="J186" s="84"/>
      <c r="K186" s="157"/>
      <c r="L186" s="214">
        <f>Requirements!$G$2:$G$282*(IF(Requirements!$K$2:$K$282&gt;0,Requirements!$K$2:$K$282,0))</f>
        <v>0</v>
      </c>
      <c r="M186" s="66"/>
      <c r="N186" s="157">
        <v>0</v>
      </c>
      <c r="O186" s="214">
        <f>_xlfn.SINGLE(Requirements!$G$2:$G$282)*(IF(_xlfn.SINGLE(Requirements!$N$2:$N$282)&gt;0,_xlfn.SINGLE(Requirements!$N$2:$N$282),0))</f>
        <v>0</v>
      </c>
      <c r="P186" s="66"/>
      <c r="Q186" s="157"/>
      <c r="R186" s="211">
        <f>_xlfn.SINGLE(Requirements!$G$2:$G$282)*(IF(_xlfn.SINGLE(Requirements!$Q$2:$Q$282)&gt;0,_xlfn.SINGLE(Requirements!$Q$2:$Q$282),0))</f>
        <v>0</v>
      </c>
    </row>
    <row r="187" spans="1:18" ht="39" customHeight="1" x14ac:dyDescent="0.55000000000000004">
      <c r="A187" s="146" t="s">
        <v>326</v>
      </c>
      <c r="B187" s="80" t="s">
        <v>31</v>
      </c>
      <c r="C187" s="81" t="s">
        <v>33</v>
      </c>
      <c r="D187" s="94" t="s">
        <v>316</v>
      </c>
      <c r="E187" s="82" t="s">
        <v>325</v>
      </c>
      <c r="F187" s="83" t="s">
        <v>24</v>
      </c>
      <c r="G187" s="84">
        <f>IF(Requirements!$F187="Essential",9,IF(Requirements!$F187="Advanced",3,1))</f>
        <v>3</v>
      </c>
      <c r="H187" s="128">
        <v>5</v>
      </c>
      <c r="I187" s="211">
        <f>Requirements!$G$2:$G$282*(Requirements!$H$2:$H$282)</f>
        <v>15</v>
      </c>
      <c r="J187" s="84"/>
      <c r="K187" s="157"/>
      <c r="L187" s="214">
        <f>Requirements!$G$2:$G$282*(IF(Requirements!$K$2:$K$282&gt;0,Requirements!$K$2:$K$282,0))</f>
        <v>0</v>
      </c>
      <c r="M187" s="66"/>
      <c r="N187" s="157">
        <v>0</v>
      </c>
      <c r="O187" s="214">
        <f>_xlfn.SINGLE(Requirements!$G$2:$G$282)*(IF(_xlfn.SINGLE(Requirements!$N$2:$N$282)&gt;0,_xlfn.SINGLE(Requirements!$N$2:$N$282),0))</f>
        <v>0</v>
      </c>
      <c r="P187" s="66"/>
      <c r="Q187" s="157"/>
      <c r="R187" s="211">
        <f>_xlfn.SINGLE(Requirements!$G$2:$G$282)*(IF(_xlfn.SINGLE(Requirements!$Q$2:$Q$282)&gt;0,_xlfn.SINGLE(Requirements!$Q$2:$Q$282),0))</f>
        <v>0</v>
      </c>
    </row>
    <row r="188" spans="1:18" ht="39" customHeight="1" x14ac:dyDescent="0.55000000000000004">
      <c r="A188" s="143" t="s">
        <v>328</v>
      </c>
      <c r="B188" s="80" t="s">
        <v>31</v>
      </c>
      <c r="C188" s="81" t="s">
        <v>33</v>
      </c>
      <c r="D188" s="94" t="s">
        <v>316</v>
      </c>
      <c r="E188" s="82" t="s">
        <v>327</v>
      </c>
      <c r="F188" s="83" t="s">
        <v>24</v>
      </c>
      <c r="G188" s="84">
        <f>IF(Requirements!$F188="Essential",9,IF(Requirements!$F188="Advanced",3,1))</f>
        <v>3</v>
      </c>
      <c r="H188" s="128">
        <v>5</v>
      </c>
      <c r="I188" s="211">
        <f>Requirements!$G$2:$G$282*(Requirements!$H$2:$H$282)</f>
        <v>15</v>
      </c>
      <c r="J188" s="84"/>
      <c r="K188" s="157"/>
      <c r="L188" s="214">
        <f>Requirements!$G$2:$G$282*(IF(Requirements!$K$2:$K$282&gt;0,Requirements!$K$2:$K$282,0))</f>
        <v>0</v>
      </c>
      <c r="M188" s="66"/>
      <c r="N188" s="157">
        <v>0</v>
      </c>
      <c r="O188" s="214">
        <f>_xlfn.SINGLE(Requirements!$G$2:$G$282)*(IF(_xlfn.SINGLE(Requirements!$N$2:$N$282)&gt;0,_xlfn.SINGLE(Requirements!$N$2:$N$282),0))</f>
        <v>0</v>
      </c>
      <c r="P188" s="66"/>
      <c r="Q188" s="157"/>
      <c r="R188" s="211">
        <f>_xlfn.SINGLE(Requirements!$G$2:$G$282)*(IF(_xlfn.SINGLE(Requirements!$Q$2:$Q$282)&gt;0,_xlfn.SINGLE(Requirements!$Q$2:$Q$282),0))</f>
        <v>0</v>
      </c>
    </row>
    <row r="189" spans="1:18" ht="39" customHeight="1" x14ac:dyDescent="0.55000000000000004">
      <c r="A189" s="143" t="s">
        <v>330</v>
      </c>
      <c r="B189" s="80" t="s">
        <v>31</v>
      </c>
      <c r="C189" s="81" t="s">
        <v>33</v>
      </c>
      <c r="D189" s="94" t="s">
        <v>316</v>
      </c>
      <c r="E189" s="82" t="s">
        <v>329</v>
      </c>
      <c r="F189" s="83" t="s">
        <v>24</v>
      </c>
      <c r="G189" s="84">
        <f>IF(Requirements!$F189="Essential",9,IF(Requirements!$F189="Advanced",3,1))</f>
        <v>3</v>
      </c>
      <c r="H189" s="128">
        <v>5</v>
      </c>
      <c r="I189" s="211">
        <f>Requirements!$G$2:$G$282*(Requirements!$H$2:$H$282)</f>
        <v>15</v>
      </c>
      <c r="J189" s="84"/>
      <c r="K189" s="157"/>
      <c r="L189" s="214">
        <f>Requirements!$G$2:$G$282*(IF(Requirements!$K$2:$K$282&gt;0,Requirements!$K$2:$K$282,0))</f>
        <v>0</v>
      </c>
      <c r="M189" s="66"/>
      <c r="N189" s="157">
        <v>0</v>
      </c>
      <c r="O189" s="214">
        <f>_xlfn.SINGLE(Requirements!$G$2:$G$282)*(IF(_xlfn.SINGLE(Requirements!$N$2:$N$282)&gt;0,_xlfn.SINGLE(Requirements!$N$2:$N$282),0))</f>
        <v>0</v>
      </c>
      <c r="P189" s="66"/>
      <c r="Q189" s="157"/>
      <c r="R189" s="211">
        <f>_xlfn.SINGLE(Requirements!$G$2:$G$282)*(IF(_xlfn.SINGLE(Requirements!$Q$2:$Q$282)&gt;0,_xlfn.SINGLE(Requirements!$Q$2:$Q$282),0))</f>
        <v>0</v>
      </c>
    </row>
    <row r="190" spans="1:18" ht="39" customHeight="1" thickBot="1" x14ac:dyDescent="0.6">
      <c r="A190" s="143" t="s">
        <v>684</v>
      </c>
      <c r="B190" s="80" t="s">
        <v>31</v>
      </c>
      <c r="C190" s="81" t="s">
        <v>33</v>
      </c>
      <c r="D190" s="94" t="s">
        <v>316</v>
      </c>
      <c r="E190" s="151" t="s">
        <v>331</v>
      </c>
      <c r="F190" s="152" t="s">
        <v>24</v>
      </c>
      <c r="G190" s="153">
        <f>IF(Requirements!$F190="Essential",9,IF(Requirements!$F190="Advanced",3,1))</f>
        <v>3</v>
      </c>
      <c r="H190" s="128"/>
      <c r="I190" s="213">
        <f>Requirements!$G$2:$G$282*(Requirements!$H$2:$H$282)</f>
        <v>0</v>
      </c>
      <c r="J190" s="153"/>
      <c r="K190" s="160"/>
      <c r="L190" s="212">
        <f>Requirements!$G$2:$G$282*(IF(Requirements!$K$2:$K$282&gt;0,Requirements!$K$2:$K$282,0))</f>
        <v>0</v>
      </c>
      <c r="M190" s="154"/>
      <c r="N190" s="160"/>
      <c r="O190" s="212">
        <f>_xlfn.SINGLE(Requirements!$G$2:$G$282)*(IF(_xlfn.SINGLE(Requirements!$N$2:$N$282)&gt;0,_xlfn.SINGLE(Requirements!$N$2:$N$282),0))</f>
        <v>0</v>
      </c>
      <c r="P190" s="154"/>
      <c r="Q190" s="160"/>
      <c r="R190" s="213">
        <f>_xlfn.SINGLE(Requirements!$G$2:$G$282)*(IF(_xlfn.SINGLE(Requirements!$Q$2:$Q$282)&gt;0,_xlfn.SINGLE(Requirements!$Q$2:$Q$282),0))</f>
        <v>0</v>
      </c>
    </row>
    <row r="191" spans="1:18" ht="39" customHeight="1" x14ac:dyDescent="0.55000000000000004">
      <c r="A191" s="134" t="s">
        <v>332</v>
      </c>
      <c r="B191" s="135" t="s">
        <v>31</v>
      </c>
      <c r="C191" s="136" t="s">
        <v>34</v>
      </c>
      <c r="D191" s="137" t="s">
        <v>333</v>
      </c>
      <c r="E191" s="138" t="s">
        <v>334</v>
      </c>
      <c r="F191" s="139" t="s">
        <v>23</v>
      </c>
      <c r="G191" s="140">
        <f>IF(Requirements!$F191="Essential",9,IF(Requirements!$F191="Advanced",3,1))</f>
        <v>9</v>
      </c>
      <c r="H191" s="128">
        <v>5</v>
      </c>
      <c r="I191" s="217">
        <f>Requirements!$G$2:$G$282*(Requirements!$H$2:$H$282)</f>
        <v>45</v>
      </c>
      <c r="J191" s="140"/>
      <c r="K191" s="159"/>
      <c r="L191" s="216">
        <f>Requirements!$G$2:$G$282*(IF(Requirements!$K$2:$K$282&gt;0,Requirements!$K$2:$K$282,0))</f>
        <v>0</v>
      </c>
      <c r="M191" s="142"/>
      <c r="N191" s="159">
        <v>3</v>
      </c>
      <c r="O191" s="216">
        <f>_xlfn.SINGLE(Requirements!$G$2:$G$282)*(IF(_xlfn.SINGLE(Requirements!$N$2:$N$282)&gt;0,_xlfn.SINGLE(Requirements!$N$2:$N$282),0))</f>
        <v>27</v>
      </c>
      <c r="P191" s="142"/>
      <c r="Q191" s="159"/>
      <c r="R191" s="217">
        <f>_xlfn.SINGLE(Requirements!$G$2:$G$282)*(IF(_xlfn.SINGLE(Requirements!$Q$2:$Q$282)&gt;0,_xlfn.SINGLE(Requirements!$Q$2:$Q$282),0))</f>
        <v>0</v>
      </c>
    </row>
    <row r="192" spans="1:18" ht="39" customHeight="1" x14ac:dyDescent="0.55000000000000004">
      <c r="A192" s="143" t="s">
        <v>335</v>
      </c>
      <c r="B192" s="80" t="s">
        <v>31</v>
      </c>
      <c r="C192" s="81" t="s">
        <v>34</v>
      </c>
      <c r="D192" s="94" t="s">
        <v>333</v>
      </c>
      <c r="E192" s="82" t="s">
        <v>685</v>
      </c>
      <c r="F192" s="83" t="s">
        <v>23</v>
      </c>
      <c r="G192" s="84">
        <f>IF(Requirements!$F192="Essential",9,IF(Requirements!$F192="Advanced",3,1))</f>
        <v>9</v>
      </c>
      <c r="H192" s="128">
        <v>5</v>
      </c>
      <c r="I192" s="211">
        <f>Requirements!$G$2:$G$282*(Requirements!$H$2:$H$282)</f>
        <v>45</v>
      </c>
      <c r="J192" s="84"/>
      <c r="K192" s="157"/>
      <c r="L192" s="214">
        <f>Requirements!$G$2:$G$282*(IF(Requirements!$K$2:$K$282&gt;0,Requirements!$K$2:$K$282,0))</f>
        <v>0</v>
      </c>
      <c r="M192" s="66"/>
      <c r="N192" s="157">
        <v>2</v>
      </c>
      <c r="O192" s="214">
        <f>_xlfn.SINGLE(Requirements!$G$2:$G$282)*(IF(_xlfn.SINGLE(Requirements!$N$2:$N$282)&gt;0,_xlfn.SINGLE(Requirements!$N$2:$N$282),0))</f>
        <v>18</v>
      </c>
      <c r="P192" s="66"/>
      <c r="Q192" s="157"/>
      <c r="R192" s="211">
        <f>_xlfn.SINGLE(Requirements!$G$2:$G$282)*(IF(_xlfn.SINGLE(Requirements!$Q$2:$Q$282)&gt;0,_xlfn.SINGLE(Requirements!$Q$2:$Q$282),0))</f>
        <v>0</v>
      </c>
    </row>
    <row r="193" spans="1:18" ht="39" customHeight="1" x14ac:dyDescent="0.55000000000000004">
      <c r="A193" s="143" t="s">
        <v>337</v>
      </c>
      <c r="B193" s="80" t="s">
        <v>31</v>
      </c>
      <c r="C193" s="81" t="s">
        <v>34</v>
      </c>
      <c r="D193" s="94" t="s">
        <v>333</v>
      </c>
      <c r="E193" s="82" t="s">
        <v>336</v>
      </c>
      <c r="F193" s="83" t="s">
        <v>23</v>
      </c>
      <c r="G193" s="84">
        <f>IF(Requirements!$F193="Essential",9,IF(Requirements!$F193="Advanced",3,1))</f>
        <v>9</v>
      </c>
      <c r="H193" s="128">
        <v>5</v>
      </c>
      <c r="I193" s="211">
        <f>Requirements!$G$2:$G$282*(Requirements!$H$2:$H$282)</f>
        <v>45</v>
      </c>
      <c r="J193" s="84"/>
      <c r="K193" s="157"/>
      <c r="L193" s="214">
        <f>Requirements!$G$2:$G$282*(IF(Requirements!$K$2:$K$282&gt;0,Requirements!$K$2:$K$282,0))</f>
        <v>0</v>
      </c>
      <c r="M193" s="66"/>
      <c r="N193" s="157">
        <v>2</v>
      </c>
      <c r="O193" s="214">
        <f>_xlfn.SINGLE(Requirements!$G$2:$G$282)*(IF(_xlfn.SINGLE(Requirements!$N$2:$N$282)&gt;0,_xlfn.SINGLE(Requirements!$N$2:$N$282),0))</f>
        <v>18</v>
      </c>
      <c r="P193" s="66"/>
      <c r="Q193" s="157"/>
      <c r="R193" s="211">
        <f>_xlfn.SINGLE(Requirements!$G$2:$G$282)*(IF(_xlfn.SINGLE(Requirements!$Q$2:$Q$282)&gt;0,_xlfn.SINGLE(Requirements!$Q$2:$Q$282),0))</f>
        <v>0</v>
      </c>
    </row>
    <row r="194" spans="1:18" ht="39" customHeight="1" x14ac:dyDescent="0.55000000000000004">
      <c r="A194" s="143" t="s">
        <v>339</v>
      </c>
      <c r="B194" s="80" t="s">
        <v>31</v>
      </c>
      <c r="C194" s="81" t="s">
        <v>34</v>
      </c>
      <c r="D194" s="94" t="s">
        <v>333</v>
      </c>
      <c r="E194" s="82" t="s">
        <v>338</v>
      </c>
      <c r="F194" s="83" t="s">
        <v>23</v>
      </c>
      <c r="G194" s="84">
        <f>IF(Requirements!$F194="Essential",9,IF(Requirements!$F194="Advanced",3,1))</f>
        <v>9</v>
      </c>
      <c r="H194" s="128">
        <v>5</v>
      </c>
      <c r="I194" s="211">
        <f>Requirements!$G$2:$G$282*(Requirements!$H$2:$H$282)</f>
        <v>45</v>
      </c>
      <c r="J194" s="84"/>
      <c r="K194" s="157"/>
      <c r="L194" s="214">
        <f>Requirements!$G$2:$G$282*(IF(Requirements!$K$2:$K$282&gt;0,Requirements!$K$2:$K$282,0))</f>
        <v>0</v>
      </c>
      <c r="M194" s="66"/>
      <c r="N194" s="157">
        <v>1</v>
      </c>
      <c r="O194" s="214">
        <f>_xlfn.SINGLE(Requirements!$G$2:$G$282)*(IF(_xlfn.SINGLE(Requirements!$N$2:$N$282)&gt;0,_xlfn.SINGLE(Requirements!$N$2:$N$282),0))</f>
        <v>9</v>
      </c>
      <c r="P194" s="66"/>
      <c r="Q194" s="157"/>
      <c r="R194" s="211">
        <f>_xlfn.SINGLE(Requirements!$G$2:$G$282)*(IF(_xlfn.SINGLE(Requirements!$Q$2:$Q$282)&gt;0,_xlfn.SINGLE(Requirements!$Q$2:$Q$282),0))</f>
        <v>0</v>
      </c>
    </row>
    <row r="195" spans="1:18" ht="39" customHeight="1" x14ac:dyDescent="0.55000000000000004">
      <c r="A195" s="143" t="s">
        <v>341</v>
      </c>
      <c r="B195" s="80" t="s">
        <v>31</v>
      </c>
      <c r="C195" s="81" t="s">
        <v>34</v>
      </c>
      <c r="D195" s="94" t="s">
        <v>333</v>
      </c>
      <c r="E195" s="82" t="s">
        <v>340</v>
      </c>
      <c r="F195" s="83" t="s">
        <v>23</v>
      </c>
      <c r="G195" s="84">
        <f>IF(Requirements!$F195="Essential",9,IF(Requirements!$F195="Advanced",3,1))</f>
        <v>9</v>
      </c>
      <c r="H195" s="128">
        <v>5</v>
      </c>
      <c r="I195" s="211">
        <f>Requirements!$G$2:$G$282*(Requirements!$H$2:$H$282)</f>
        <v>45</v>
      </c>
      <c r="J195" s="84"/>
      <c r="K195" s="157"/>
      <c r="L195" s="214">
        <f>Requirements!$G$2:$G$282*(IF(Requirements!$K$2:$K$282&gt;0,Requirements!$K$2:$K$282,0))</f>
        <v>0</v>
      </c>
      <c r="M195" s="66"/>
      <c r="N195" s="157">
        <v>2</v>
      </c>
      <c r="O195" s="214">
        <f>_xlfn.SINGLE(Requirements!$G$2:$G$282)*(IF(_xlfn.SINGLE(Requirements!$N$2:$N$282)&gt;0,_xlfn.SINGLE(Requirements!$N$2:$N$282),0))</f>
        <v>18</v>
      </c>
      <c r="P195" s="66"/>
      <c r="Q195" s="157"/>
      <c r="R195" s="211">
        <f>_xlfn.SINGLE(Requirements!$G$2:$G$282)*(IF(_xlfn.SINGLE(Requirements!$Q$2:$Q$282)&gt;0,_xlfn.SINGLE(Requirements!$Q$2:$Q$282),0))</f>
        <v>0</v>
      </c>
    </row>
    <row r="196" spans="1:18" ht="39" customHeight="1" x14ac:dyDescent="0.55000000000000004">
      <c r="A196" s="143" t="s">
        <v>343</v>
      </c>
      <c r="B196" s="80" t="s">
        <v>31</v>
      </c>
      <c r="C196" s="81" t="s">
        <v>34</v>
      </c>
      <c r="D196" s="94" t="s">
        <v>333</v>
      </c>
      <c r="E196" s="82" t="s">
        <v>342</v>
      </c>
      <c r="F196" s="83" t="s">
        <v>23</v>
      </c>
      <c r="G196" s="84">
        <f>IF(Requirements!$F196="Essential",9,IF(Requirements!$F196="Advanced",3,1))</f>
        <v>9</v>
      </c>
      <c r="H196" s="128">
        <v>5</v>
      </c>
      <c r="I196" s="211">
        <f>Requirements!$G$2:$G$282*(Requirements!$H$2:$H$282)</f>
        <v>45</v>
      </c>
      <c r="J196" s="84"/>
      <c r="K196" s="157"/>
      <c r="L196" s="214">
        <f>Requirements!$G$2:$G$282*(IF(Requirements!$K$2:$K$282&gt;0,Requirements!$K$2:$K$282,0))</f>
        <v>0</v>
      </c>
      <c r="M196" s="66"/>
      <c r="N196" s="157">
        <v>1</v>
      </c>
      <c r="O196" s="214">
        <f>_xlfn.SINGLE(Requirements!$G$2:$G$282)*(IF(_xlfn.SINGLE(Requirements!$N$2:$N$282)&gt;0,_xlfn.SINGLE(Requirements!$N$2:$N$282),0))</f>
        <v>9</v>
      </c>
      <c r="P196" s="66"/>
      <c r="Q196" s="157"/>
      <c r="R196" s="211">
        <f>_xlfn.SINGLE(Requirements!$G$2:$G$282)*(IF(_xlfn.SINGLE(Requirements!$Q$2:$Q$282)&gt;0,_xlfn.SINGLE(Requirements!$Q$2:$Q$282),0))</f>
        <v>0</v>
      </c>
    </row>
    <row r="197" spans="1:18" ht="39" customHeight="1" x14ac:dyDescent="0.55000000000000004">
      <c r="A197" s="143" t="s">
        <v>345</v>
      </c>
      <c r="B197" s="80" t="s">
        <v>31</v>
      </c>
      <c r="C197" s="81" t="s">
        <v>34</v>
      </c>
      <c r="D197" s="94" t="s">
        <v>333</v>
      </c>
      <c r="E197" s="82" t="s">
        <v>344</v>
      </c>
      <c r="F197" s="83" t="s">
        <v>23</v>
      </c>
      <c r="G197" s="84">
        <f>IF(Requirements!$F197="Essential",9,IF(Requirements!$F197="Advanced",3,1))</f>
        <v>9</v>
      </c>
      <c r="H197" s="128">
        <v>5</v>
      </c>
      <c r="I197" s="211">
        <f>Requirements!$G$2:$G$282*(Requirements!$H$2:$H$282)</f>
        <v>45</v>
      </c>
      <c r="J197" s="84"/>
      <c r="K197" s="157"/>
      <c r="L197" s="214">
        <f>Requirements!$G$2:$G$282*(IF(Requirements!$K$2:$K$282&gt;0,Requirements!$K$2:$K$282,0))</f>
        <v>0</v>
      </c>
      <c r="M197" s="66"/>
      <c r="N197" s="157">
        <v>1</v>
      </c>
      <c r="O197" s="214">
        <f>_xlfn.SINGLE(Requirements!$G$2:$G$282)*(IF(_xlfn.SINGLE(Requirements!$N$2:$N$282)&gt;0,_xlfn.SINGLE(Requirements!$N$2:$N$282),0))</f>
        <v>9</v>
      </c>
      <c r="P197" s="66"/>
      <c r="Q197" s="157"/>
      <c r="R197" s="211">
        <f>_xlfn.SINGLE(Requirements!$G$2:$G$282)*(IF(_xlfn.SINGLE(Requirements!$Q$2:$Q$282)&gt;0,_xlfn.SINGLE(Requirements!$Q$2:$Q$282),0))</f>
        <v>0</v>
      </c>
    </row>
    <row r="198" spans="1:18" ht="39" customHeight="1" x14ac:dyDescent="0.55000000000000004">
      <c r="A198" s="143" t="s">
        <v>347</v>
      </c>
      <c r="B198" s="80" t="s">
        <v>31</v>
      </c>
      <c r="C198" s="81" t="s">
        <v>34</v>
      </c>
      <c r="D198" s="94" t="s">
        <v>333</v>
      </c>
      <c r="E198" s="82" t="s">
        <v>346</v>
      </c>
      <c r="F198" s="83" t="s">
        <v>24</v>
      </c>
      <c r="G198" s="84">
        <f>IF(Requirements!$F198="Essential",9,IF(Requirements!$F198="Advanced",3,1))</f>
        <v>3</v>
      </c>
      <c r="H198" s="128">
        <v>5</v>
      </c>
      <c r="I198" s="211">
        <f>Requirements!$G$2:$G$282*(Requirements!$H$2:$H$282)</f>
        <v>15</v>
      </c>
      <c r="J198" s="84"/>
      <c r="K198" s="157"/>
      <c r="L198" s="214">
        <f>Requirements!$G$2:$G$282*(IF(Requirements!$K$2:$K$282&gt;0,Requirements!$K$2:$K$282,0))</f>
        <v>0</v>
      </c>
      <c r="M198" s="66"/>
      <c r="N198" s="157">
        <v>1</v>
      </c>
      <c r="O198" s="214">
        <f>_xlfn.SINGLE(Requirements!$G$2:$G$282)*(IF(_xlfn.SINGLE(Requirements!$N$2:$N$282)&gt;0,_xlfn.SINGLE(Requirements!$N$2:$N$282),0))</f>
        <v>3</v>
      </c>
      <c r="P198" s="66"/>
      <c r="Q198" s="157"/>
      <c r="R198" s="211">
        <f>_xlfn.SINGLE(Requirements!$G$2:$G$282)*(IF(_xlfn.SINGLE(Requirements!$Q$2:$Q$282)&gt;0,_xlfn.SINGLE(Requirements!$Q$2:$Q$282),0))</f>
        <v>0</v>
      </c>
    </row>
    <row r="199" spans="1:18" ht="39" customHeight="1" x14ac:dyDescent="0.55000000000000004">
      <c r="A199" s="143" t="s">
        <v>349</v>
      </c>
      <c r="B199" s="80" t="s">
        <v>31</v>
      </c>
      <c r="C199" s="81" t="s">
        <v>34</v>
      </c>
      <c r="D199" s="94" t="s">
        <v>333</v>
      </c>
      <c r="E199" s="82" t="s">
        <v>348</v>
      </c>
      <c r="F199" s="83" t="s">
        <v>24</v>
      </c>
      <c r="G199" s="84">
        <f>IF(Requirements!$F199="Essential",9,IF(Requirements!$F199="Advanced",3,1))</f>
        <v>3</v>
      </c>
      <c r="H199" s="128">
        <v>5</v>
      </c>
      <c r="I199" s="211">
        <f>Requirements!$G$2:$G$282*(Requirements!$H$2:$H$282)</f>
        <v>15</v>
      </c>
      <c r="J199" s="84"/>
      <c r="K199" s="157"/>
      <c r="L199" s="214">
        <f>Requirements!$G$2:$G$282*(IF(Requirements!$K$2:$K$282&gt;0,Requirements!$K$2:$K$282,0))</f>
        <v>0</v>
      </c>
      <c r="M199" s="66"/>
      <c r="N199" s="157">
        <v>2</v>
      </c>
      <c r="O199" s="214">
        <f>_xlfn.SINGLE(Requirements!$G$2:$G$282)*(IF(_xlfn.SINGLE(Requirements!$N$2:$N$282)&gt;0,_xlfn.SINGLE(Requirements!$N$2:$N$282),0))</f>
        <v>6</v>
      </c>
      <c r="P199" s="66"/>
      <c r="Q199" s="157"/>
      <c r="R199" s="211">
        <f>_xlfn.SINGLE(Requirements!$G$2:$G$282)*(IF(_xlfn.SINGLE(Requirements!$Q$2:$Q$282)&gt;0,_xlfn.SINGLE(Requirements!$Q$2:$Q$282),0))</f>
        <v>0</v>
      </c>
    </row>
    <row r="200" spans="1:18" ht="39" customHeight="1" x14ac:dyDescent="0.55000000000000004">
      <c r="A200" s="143" t="s">
        <v>351</v>
      </c>
      <c r="B200" s="80" t="s">
        <v>31</v>
      </c>
      <c r="C200" s="81" t="s">
        <v>34</v>
      </c>
      <c r="D200" s="94" t="s">
        <v>333</v>
      </c>
      <c r="E200" s="82" t="s">
        <v>350</v>
      </c>
      <c r="F200" s="83" t="s">
        <v>24</v>
      </c>
      <c r="G200" s="84">
        <f>IF(Requirements!$F200="Essential",9,IF(Requirements!$F200="Advanced",3,1))</f>
        <v>3</v>
      </c>
      <c r="H200" s="128">
        <v>5</v>
      </c>
      <c r="I200" s="211">
        <f>Requirements!$G$2:$G$282*(Requirements!$H$2:$H$282)</f>
        <v>15</v>
      </c>
      <c r="J200" s="84"/>
      <c r="K200" s="157"/>
      <c r="L200" s="214">
        <f>Requirements!$G$2:$G$282*(IF(Requirements!$K$2:$K$282&gt;0,Requirements!$K$2:$K$282,0))</f>
        <v>0</v>
      </c>
      <c r="M200" s="66"/>
      <c r="N200" s="157">
        <v>2</v>
      </c>
      <c r="O200" s="214">
        <f>_xlfn.SINGLE(Requirements!$G$2:$G$282)*(IF(_xlfn.SINGLE(Requirements!$N$2:$N$282)&gt;0,_xlfn.SINGLE(Requirements!$N$2:$N$282),0))</f>
        <v>6</v>
      </c>
      <c r="P200" s="66"/>
      <c r="Q200" s="157"/>
      <c r="R200" s="211">
        <f>_xlfn.SINGLE(Requirements!$G$2:$G$282)*(IF(_xlfn.SINGLE(Requirements!$Q$2:$Q$282)&gt;0,_xlfn.SINGLE(Requirements!$Q$2:$Q$282),0))</f>
        <v>0</v>
      </c>
    </row>
    <row r="201" spans="1:18" ht="39" customHeight="1" x14ac:dyDescent="0.55000000000000004">
      <c r="A201" s="143" t="s">
        <v>353</v>
      </c>
      <c r="B201" s="80" t="s">
        <v>31</v>
      </c>
      <c r="C201" s="81" t="s">
        <v>34</v>
      </c>
      <c r="D201" s="94" t="s">
        <v>333</v>
      </c>
      <c r="E201" s="82" t="s">
        <v>352</v>
      </c>
      <c r="F201" s="83" t="s">
        <v>24</v>
      </c>
      <c r="G201" s="84">
        <f>IF(Requirements!$F201="Essential",9,IF(Requirements!$F201="Advanced",3,1))</f>
        <v>3</v>
      </c>
      <c r="H201" s="128">
        <v>5</v>
      </c>
      <c r="I201" s="211">
        <f>Requirements!$G$2:$G$282*(Requirements!$H$2:$H$282)</f>
        <v>15</v>
      </c>
      <c r="J201" s="84"/>
      <c r="K201" s="157"/>
      <c r="L201" s="214">
        <f>Requirements!$G$2:$G$282*(IF(Requirements!$K$2:$K$282&gt;0,Requirements!$K$2:$K$282,0))</f>
        <v>0</v>
      </c>
      <c r="M201" s="66"/>
      <c r="N201" s="157">
        <v>2</v>
      </c>
      <c r="O201" s="214">
        <f>_xlfn.SINGLE(Requirements!$G$2:$G$282)*(IF(_xlfn.SINGLE(Requirements!$N$2:$N$282)&gt;0,_xlfn.SINGLE(Requirements!$N$2:$N$282),0))</f>
        <v>6</v>
      </c>
      <c r="P201" s="66"/>
      <c r="Q201" s="157"/>
      <c r="R201" s="211">
        <f>_xlfn.SINGLE(Requirements!$G$2:$G$282)*(IF(_xlfn.SINGLE(Requirements!$Q$2:$Q$282)&gt;0,_xlfn.SINGLE(Requirements!$Q$2:$Q$282),0))</f>
        <v>0</v>
      </c>
    </row>
    <row r="202" spans="1:18" ht="39" customHeight="1" x14ac:dyDescent="0.55000000000000004">
      <c r="A202" s="146" t="s">
        <v>355</v>
      </c>
      <c r="B202" s="80" t="s">
        <v>31</v>
      </c>
      <c r="C202" s="81" t="s">
        <v>34</v>
      </c>
      <c r="D202" s="94" t="s">
        <v>333</v>
      </c>
      <c r="E202" s="82" t="s">
        <v>354</v>
      </c>
      <c r="F202" s="83" t="s">
        <v>24</v>
      </c>
      <c r="G202" s="84">
        <f>IF(Requirements!$F202="Essential",9,IF(Requirements!$F202="Advanced",3,1))</f>
        <v>3</v>
      </c>
      <c r="H202" s="128">
        <v>5</v>
      </c>
      <c r="I202" s="211">
        <f>Requirements!$G$2:$G$282*(Requirements!$H$2:$H$282)</f>
        <v>15</v>
      </c>
      <c r="J202" s="84"/>
      <c r="K202" s="157"/>
      <c r="L202" s="214">
        <f>Requirements!$G$2:$G$282*(IF(Requirements!$K$2:$K$282&gt;0,Requirements!$K$2:$K$282,0))</f>
        <v>0</v>
      </c>
      <c r="M202" s="66"/>
      <c r="N202" s="157">
        <v>2</v>
      </c>
      <c r="O202" s="214">
        <f>_xlfn.SINGLE(Requirements!$G$2:$G$282)*(IF(_xlfn.SINGLE(Requirements!$N$2:$N$282)&gt;0,_xlfn.SINGLE(Requirements!$N$2:$N$282),0))</f>
        <v>6</v>
      </c>
      <c r="P202" s="66"/>
      <c r="Q202" s="157"/>
      <c r="R202" s="211">
        <f>_xlfn.SINGLE(Requirements!$G$2:$G$282)*(IF(_xlfn.SINGLE(Requirements!$Q$2:$Q$282)&gt;0,_xlfn.SINGLE(Requirements!$Q$2:$Q$282),0))</f>
        <v>0</v>
      </c>
    </row>
    <row r="203" spans="1:18" ht="39" customHeight="1" x14ac:dyDescent="0.55000000000000004">
      <c r="A203" s="143" t="s">
        <v>358</v>
      </c>
      <c r="B203" s="80" t="s">
        <v>31</v>
      </c>
      <c r="C203" s="81" t="s">
        <v>34</v>
      </c>
      <c r="D203" s="94" t="s">
        <v>356</v>
      </c>
      <c r="E203" s="82" t="s">
        <v>357</v>
      </c>
      <c r="F203" s="83" t="s">
        <v>23</v>
      </c>
      <c r="G203" s="84">
        <f>IF(Requirements!$F203="Essential",9,IF(Requirements!$F203="Advanced",3,1))</f>
        <v>9</v>
      </c>
      <c r="H203" s="128">
        <v>5</v>
      </c>
      <c r="I203" s="211">
        <f>Requirements!$G$2:$G$282*(Requirements!$H$2:$H$282)</f>
        <v>45</v>
      </c>
      <c r="J203" s="84"/>
      <c r="K203" s="157"/>
      <c r="L203" s="214">
        <f>Requirements!$G$2:$G$282*(IF(Requirements!$K$2:$K$282&gt;0,Requirements!$K$2:$K$282,0))</f>
        <v>0</v>
      </c>
      <c r="M203" s="66"/>
      <c r="N203" s="157">
        <v>2</v>
      </c>
      <c r="O203" s="214">
        <f>_xlfn.SINGLE(Requirements!$G$2:$G$282)*(IF(_xlfn.SINGLE(Requirements!$N$2:$N$282)&gt;0,_xlfn.SINGLE(Requirements!$N$2:$N$282),0))</f>
        <v>18</v>
      </c>
      <c r="P203" s="66"/>
      <c r="Q203" s="157"/>
      <c r="R203" s="211">
        <f>_xlfn.SINGLE(Requirements!$G$2:$G$282)*(IF(_xlfn.SINGLE(Requirements!$Q$2:$Q$282)&gt;0,_xlfn.SINGLE(Requirements!$Q$2:$Q$282),0))</f>
        <v>0</v>
      </c>
    </row>
    <row r="204" spans="1:18" ht="39" customHeight="1" x14ac:dyDescent="0.55000000000000004">
      <c r="A204" s="143" t="s">
        <v>360</v>
      </c>
      <c r="B204" s="80" t="s">
        <v>31</v>
      </c>
      <c r="C204" s="81" t="s">
        <v>34</v>
      </c>
      <c r="D204" s="94" t="s">
        <v>356</v>
      </c>
      <c r="E204" s="82" t="s">
        <v>359</v>
      </c>
      <c r="F204" s="83" t="s">
        <v>23</v>
      </c>
      <c r="G204" s="84">
        <f>IF(Requirements!$F204="Essential",9,IF(Requirements!$F204="Advanced",3,1))</f>
        <v>9</v>
      </c>
      <c r="H204" s="128">
        <v>5</v>
      </c>
      <c r="I204" s="211">
        <f>Requirements!$G$2:$G$282*(Requirements!$H$2:$H$282)</f>
        <v>45</v>
      </c>
      <c r="J204" s="84"/>
      <c r="K204" s="157"/>
      <c r="L204" s="214">
        <f>Requirements!$G$2:$G$282*(IF(Requirements!$K$2:$K$282&gt;0,Requirements!$K$2:$K$282,0))</f>
        <v>0</v>
      </c>
      <c r="M204" s="66"/>
      <c r="N204" s="157">
        <v>2</v>
      </c>
      <c r="O204" s="214">
        <f>_xlfn.SINGLE(Requirements!$G$2:$G$282)*(IF(_xlfn.SINGLE(Requirements!$N$2:$N$282)&gt;0,_xlfn.SINGLE(Requirements!$N$2:$N$282),0))</f>
        <v>18</v>
      </c>
      <c r="P204" s="66"/>
      <c r="Q204" s="157"/>
      <c r="R204" s="211">
        <f>_xlfn.SINGLE(Requirements!$G$2:$G$282)*(IF(_xlfn.SINGLE(Requirements!$Q$2:$Q$282)&gt;0,_xlfn.SINGLE(Requirements!$Q$2:$Q$282),0))</f>
        <v>0</v>
      </c>
    </row>
    <row r="205" spans="1:18" ht="39" customHeight="1" x14ac:dyDescent="0.55000000000000004">
      <c r="A205" s="146" t="s">
        <v>362</v>
      </c>
      <c r="B205" s="80" t="s">
        <v>31</v>
      </c>
      <c r="C205" s="81" t="s">
        <v>34</v>
      </c>
      <c r="D205" s="94" t="s">
        <v>356</v>
      </c>
      <c r="E205" s="82" t="s">
        <v>361</v>
      </c>
      <c r="F205" s="83" t="s">
        <v>23</v>
      </c>
      <c r="G205" s="84">
        <f>IF(Requirements!$F205="Essential",9,IF(Requirements!$F205="Advanced",3,1))</f>
        <v>9</v>
      </c>
      <c r="H205" s="128">
        <v>5</v>
      </c>
      <c r="I205" s="211">
        <f>Requirements!$G$2:$G$282*(Requirements!$H$2:$H$282)</f>
        <v>45</v>
      </c>
      <c r="J205" s="84"/>
      <c r="K205" s="157"/>
      <c r="L205" s="214">
        <f>Requirements!$G$2:$G$282*(IF(Requirements!$K$2:$K$282&gt;0,Requirements!$K$2:$K$282,0))</f>
        <v>0</v>
      </c>
      <c r="M205" s="66"/>
      <c r="N205" s="157">
        <v>3</v>
      </c>
      <c r="O205" s="214">
        <f>_xlfn.SINGLE(Requirements!$G$2:$G$282)*(IF(_xlfn.SINGLE(Requirements!$N$2:$N$282)&gt;0,_xlfn.SINGLE(Requirements!$N$2:$N$282),0))</f>
        <v>27</v>
      </c>
      <c r="P205" s="66"/>
      <c r="Q205" s="157"/>
      <c r="R205" s="211">
        <f>_xlfn.SINGLE(Requirements!$G$2:$G$282)*(IF(_xlfn.SINGLE(Requirements!$Q$2:$Q$282)&gt;0,_xlfn.SINGLE(Requirements!$Q$2:$Q$282),0))</f>
        <v>0</v>
      </c>
    </row>
    <row r="206" spans="1:18" ht="39" customHeight="1" x14ac:dyDescent="0.55000000000000004">
      <c r="A206" s="143" t="s">
        <v>364</v>
      </c>
      <c r="B206" s="80" t="s">
        <v>31</v>
      </c>
      <c r="C206" s="81" t="s">
        <v>34</v>
      </c>
      <c r="D206" s="94" t="s">
        <v>356</v>
      </c>
      <c r="E206" s="82" t="s">
        <v>363</v>
      </c>
      <c r="F206" s="83" t="s">
        <v>23</v>
      </c>
      <c r="G206" s="84">
        <f>IF(Requirements!$F206="Essential",9,IF(Requirements!$F206="Advanced",3,1))</f>
        <v>9</v>
      </c>
      <c r="H206" s="128">
        <v>5</v>
      </c>
      <c r="I206" s="211">
        <f>Requirements!$G$2:$G$282*(Requirements!$H$2:$H$282)</f>
        <v>45</v>
      </c>
      <c r="J206" s="84"/>
      <c r="K206" s="157"/>
      <c r="L206" s="214">
        <f>Requirements!$G$2:$G$282*(IF(Requirements!$K$2:$K$282&gt;0,Requirements!$K$2:$K$282,0))</f>
        <v>0</v>
      </c>
      <c r="M206" s="66"/>
      <c r="N206" s="157">
        <v>3</v>
      </c>
      <c r="O206" s="214">
        <f>_xlfn.SINGLE(Requirements!$G$2:$G$282)*(IF(_xlfn.SINGLE(Requirements!$N$2:$N$282)&gt;0,_xlfn.SINGLE(Requirements!$N$2:$N$282),0))</f>
        <v>27</v>
      </c>
      <c r="P206" s="66"/>
      <c r="Q206" s="157"/>
      <c r="R206" s="211">
        <f>_xlfn.SINGLE(Requirements!$G$2:$G$282)*(IF(_xlfn.SINGLE(Requirements!$Q$2:$Q$282)&gt;0,_xlfn.SINGLE(Requirements!$Q$2:$Q$282),0))</f>
        <v>0</v>
      </c>
    </row>
    <row r="207" spans="1:18" ht="39" customHeight="1" x14ac:dyDescent="0.55000000000000004">
      <c r="A207" s="143" t="s">
        <v>366</v>
      </c>
      <c r="B207" s="80" t="s">
        <v>31</v>
      </c>
      <c r="C207" s="81" t="s">
        <v>34</v>
      </c>
      <c r="D207" s="94" t="s">
        <v>356</v>
      </c>
      <c r="E207" s="82" t="s">
        <v>365</v>
      </c>
      <c r="F207" s="83" t="s">
        <v>23</v>
      </c>
      <c r="G207" s="84">
        <f>IF(Requirements!$F207="Essential",9,IF(Requirements!$F207="Advanced",3,1))</f>
        <v>9</v>
      </c>
      <c r="H207" s="128">
        <v>5</v>
      </c>
      <c r="I207" s="211">
        <f>Requirements!$G$2:$G$282*(Requirements!$H$2:$H$282)</f>
        <v>45</v>
      </c>
      <c r="J207" s="84"/>
      <c r="K207" s="157"/>
      <c r="L207" s="214">
        <f>Requirements!$G$2:$G$282*(IF(Requirements!$K$2:$K$282&gt;0,Requirements!$K$2:$K$282,0))</f>
        <v>0</v>
      </c>
      <c r="M207" s="66"/>
      <c r="N207" s="157">
        <v>2</v>
      </c>
      <c r="O207" s="214">
        <f>_xlfn.SINGLE(Requirements!$G$2:$G$282)*(IF(_xlfn.SINGLE(Requirements!$N$2:$N$282)&gt;0,_xlfn.SINGLE(Requirements!$N$2:$N$282),0))</f>
        <v>18</v>
      </c>
      <c r="P207" s="66"/>
      <c r="Q207" s="157"/>
      <c r="R207" s="211">
        <f>_xlfn.SINGLE(Requirements!$G$2:$G$282)*(IF(_xlfn.SINGLE(Requirements!$Q$2:$Q$282)&gt;0,_xlfn.SINGLE(Requirements!$Q$2:$Q$282),0))</f>
        <v>0</v>
      </c>
    </row>
    <row r="208" spans="1:18" ht="39" customHeight="1" thickBot="1" x14ac:dyDescent="0.6">
      <c r="A208" s="143" t="s">
        <v>686</v>
      </c>
      <c r="B208" s="80" t="s">
        <v>31</v>
      </c>
      <c r="C208" s="81" t="s">
        <v>34</v>
      </c>
      <c r="D208" s="94" t="s">
        <v>356</v>
      </c>
      <c r="E208" s="82" t="s">
        <v>367</v>
      </c>
      <c r="F208" s="83" t="s">
        <v>24</v>
      </c>
      <c r="G208" s="84">
        <f>IF(Requirements!$F208="Essential",9,IF(Requirements!$F208="Advanced",3,1))</f>
        <v>3</v>
      </c>
      <c r="H208" s="128"/>
      <c r="I208" s="211">
        <f>Requirements!$G$2:$G$282*(Requirements!$H$2:$H$282)</f>
        <v>0</v>
      </c>
      <c r="J208" s="84"/>
      <c r="K208" s="157"/>
      <c r="L208" s="214">
        <f>Requirements!$G$2:$G$282*(IF(Requirements!$K$2:$K$282&gt;0,Requirements!$K$2:$K$282,0))</f>
        <v>0</v>
      </c>
      <c r="M208" s="66"/>
      <c r="N208" s="157"/>
      <c r="O208" s="214">
        <f>_xlfn.SINGLE(Requirements!$G$2:$G$282)*(IF(_xlfn.SINGLE(Requirements!$N$2:$N$282)&gt;0,_xlfn.SINGLE(Requirements!$N$2:$N$282),0))</f>
        <v>0</v>
      </c>
      <c r="P208" s="66"/>
      <c r="Q208" s="157"/>
      <c r="R208" s="211">
        <f>_xlfn.SINGLE(Requirements!$G$2:$G$282)*(IF(_xlfn.SINGLE(Requirements!$Q$2:$Q$282)&gt;0,_xlfn.SINGLE(Requirements!$Q$2:$Q$282),0))</f>
        <v>0</v>
      </c>
    </row>
    <row r="209" spans="1:18" ht="39" customHeight="1" x14ac:dyDescent="0.55000000000000004">
      <c r="A209" s="134" t="s">
        <v>368</v>
      </c>
      <c r="B209" s="135" t="s">
        <v>31</v>
      </c>
      <c r="C209" s="136" t="s">
        <v>35</v>
      </c>
      <c r="D209" s="137" t="s">
        <v>369</v>
      </c>
      <c r="E209" s="138" t="s">
        <v>370</v>
      </c>
      <c r="F209" s="139" t="s">
        <v>23</v>
      </c>
      <c r="G209" s="140">
        <f>IF(Requirements!$F209="Essential",9,IF(Requirements!$F209="Advanced",3,1))</f>
        <v>9</v>
      </c>
      <c r="H209" s="128">
        <v>5</v>
      </c>
      <c r="I209" s="217">
        <f>Requirements!$G$2:$G$282*(Requirements!$H$2:$H$282)</f>
        <v>45</v>
      </c>
      <c r="J209" s="140"/>
      <c r="K209" s="159"/>
      <c r="L209" s="216">
        <f>Requirements!$G$2:$G$282*(IF(Requirements!$K$2:$K$282&gt;0,Requirements!$K$2:$K$282,0))</f>
        <v>0</v>
      </c>
      <c r="M209" s="142"/>
      <c r="N209" s="159">
        <v>3</v>
      </c>
      <c r="O209" s="216">
        <f>_xlfn.SINGLE(Requirements!$G$2:$G$282)*(IF(_xlfn.SINGLE(Requirements!$N$2:$N$282)&gt;0,_xlfn.SINGLE(Requirements!$N$2:$N$282),0))</f>
        <v>27</v>
      </c>
      <c r="P209" s="142"/>
      <c r="Q209" s="159"/>
      <c r="R209" s="217">
        <f>_xlfn.SINGLE(Requirements!$G$2:$G$282)*(IF(_xlfn.SINGLE(Requirements!$Q$2:$Q$282)&gt;0,_xlfn.SINGLE(Requirements!$Q$2:$Q$282),0))</f>
        <v>0</v>
      </c>
    </row>
    <row r="210" spans="1:18" ht="39" customHeight="1" x14ac:dyDescent="0.55000000000000004">
      <c r="A210" s="143" t="s">
        <v>371</v>
      </c>
      <c r="B210" s="123" t="s">
        <v>31</v>
      </c>
      <c r="C210" s="124" t="s">
        <v>35</v>
      </c>
      <c r="D210" s="125" t="s">
        <v>369</v>
      </c>
      <c r="E210" s="82" t="s">
        <v>372</v>
      </c>
      <c r="F210" s="122" t="s">
        <v>23</v>
      </c>
      <c r="G210" s="84">
        <f>IF(Requirements!$F210="Essential",9,IF(Requirements!$F210="Advanced",3,1))</f>
        <v>9</v>
      </c>
      <c r="H210" s="128">
        <v>5</v>
      </c>
      <c r="I210" s="211">
        <f>Requirements!$G$2:$G$282*(Requirements!$H$2:$H$282)</f>
        <v>45</v>
      </c>
      <c r="J210" s="84"/>
      <c r="K210" s="157"/>
      <c r="L210" s="214">
        <f>Requirements!$G$2:$G$282*(IF(Requirements!$K$2:$K$282&gt;0,Requirements!$K$2:$K$282,0))</f>
        <v>0</v>
      </c>
      <c r="M210" s="66"/>
      <c r="N210" s="157">
        <v>4</v>
      </c>
      <c r="O210" s="214">
        <f>_xlfn.SINGLE(Requirements!$G$2:$G$282)*(IF(_xlfn.SINGLE(Requirements!$N$2:$N$282)&gt;0,_xlfn.SINGLE(Requirements!$N$2:$N$282),0))</f>
        <v>36</v>
      </c>
      <c r="P210" s="66"/>
      <c r="Q210" s="157"/>
      <c r="R210" s="211">
        <f>_xlfn.SINGLE(Requirements!$G$2:$G$282)*(IF(_xlfn.SINGLE(Requirements!$Q$2:$Q$282)&gt;0,_xlfn.SINGLE(Requirements!$Q$2:$Q$282),0))</f>
        <v>0</v>
      </c>
    </row>
    <row r="211" spans="1:18" ht="39" customHeight="1" x14ac:dyDescent="0.55000000000000004">
      <c r="A211" s="146" t="s">
        <v>373</v>
      </c>
      <c r="B211" s="123" t="s">
        <v>31</v>
      </c>
      <c r="C211" s="124" t="s">
        <v>35</v>
      </c>
      <c r="D211" s="125" t="s">
        <v>369</v>
      </c>
      <c r="E211" s="82" t="s">
        <v>374</v>
      </c>
      <c r="F211" s="122" t="s">
        <v>23</v>
      </c>
      <c r="G211" s="84">
        <f>IF(Requirements!$F211="Essential",9,IF(Requirements!$F211="Advanced",3,1))</f>
        <v>9</v>
      </c>
      <c r="H211" s="128">
        <v>5</v>
      </c>
      <c r="I211" s="211">
        <f>Requirements!$G$2:$G$282*(Requirements!$H$2:$H$282)</f>
        <v>45</v>
      </c>
      <c r="J211" s="84"/>
      <c r="K211" s="157"/>
      <c r="L211" s="214">
        <f>Requirements!$G$2:$G$282*(IF(Requirements!$K$2:$K$282&gt;0,Requirements!$K$2:$K$282,0))</f>
        <v>0</v>
      </c>
      <c r="M211" s="66"/>
      <c r="N211" s="157">
        <v>4</v>
      </c>
      <c r="O211" s="214">
        <f>_xlfn.SINGLE(Requirements!$G$2:$G$282)*(IF(_xlfn.SINGLE(Requirements!$N$2:$N$282)&gt;0,_xlfn.SINGLE(Requirements!$N$2:$N$282),0))</f>
        <v>36</v>
      </c>
      <c r="P211" s="66"/>
      <c r="Q211" s="157"/>
      <c r="R211" s="211">
        <f>_xlfn.SINGLE(Requirements!$G$2:$G$282)*(IF(_xlfn.SINGLE(Requirements!$Q$2:$Q$282)&gt;0,_xlfn.SINGLE(Requirements!$Q$2:$Q$282),0))</f>
        <v>0</v>
      </c>
    </row>
    <row r="212" spans="1:18" ht="39" customHeight="1" x14ac:dyDescent="0.55000000000000004">
      <c r="A212" s="143" t="s">
        <v>375</v>
      </c>
      <c r="B212" s="80" t="s">
        <v>31</v>
      </c>
      <c r="C212" s="81" t="s">
        <v>35</v>
      </c>
      <c r="D212" s="94" t="s">
        <v>369</v>
      </c>
      <c r="E212" s="82" t="s">
        <v>376</v>
      </c>
      <c r="F212" s="83" t="s">
        <v>23</v>
      </c>
      <c r="G212" s="84">
        <f>IF(Requirements!$F212="Essential",9,IF(Requirements!$F212="Advanced",3,1))</f>
        <v>9</v>
      </c>
      <c r="H212" s="128">
        <v>5</v>
      </c>
      <c r="I212" s="211">
        <f>Requirements!$G$2:$G$282*(Requirements!$H$2:$H$282)</f>
        <v>45</v>
      </c>
      <c r="J212" s="84"/>
      <c r="K212" s="157"/>
      <c r="L212" s="214">
        <f>Requirements!$G$2:$G$282*(IF(Requirements!$K$2:$K$282&gt;0,Requirements!$K$2:$K$282,0))</f>
        <v>0</v>
      </c>
      <c r="M212" s="66"/>
      <c r="N212" s="157">
        <v>3</v>
      </c>
      <c r="O212" s="214">
        <f>_xlfn.SINGLE(Requirements!$G$2:$G$282)*(IF(_xlfn.SINGLE(Requirements!$N$2:$N$282)&gt;0,_xlfn.SINGLE(Requirements!$N$2:$N$282),0))</f>
        <v>27</v>
      </c>
      <c r="P212" s="66"/>
      <c r="Q212" s="157"/>
      <c r="R212" s="211">
        <f>_xlfn.SINGLE(Requirements!$G$2:$G$282)*(IF(_xlfn.SINGLE(Requirements!$Q$2:$Q$282)&gt;0,_xlfn.SINGLE(Requirements!$Q$2:$Q$282),0))</f>
        <v>0</v>
      </c>
    </row>
    <row r="213" spans="1:18" ht="39" customHeight="1" x14ac:dyDescent="0.55000000000000004">
      <c r="A213" s="143" t="s">
        <v>377</v>
      </c>
      <c r="B213" s="80" t="s">
        <v>31</v>
      </c>
      <c r="C213" s="81" t="s">
        <v>35</v>
      </c>
      <c r="D213" s="94" t="s">
        <v>369</v>
      </c>
      <c r="E213" s="82" t="s">
        <v>378</v>
      </c>
      <c r="F213" s="83" t="s">
        <v>23</v>
      </c>
      <c r="G213" s="84">
        <f>IF(Requirements!$F213="Essential",9,IF(Requirements!$F213="Advanced",3,1))</f>
        <v>9</v>
      </c>
      <c r="H213" s="128">
        <v>5</v>
      </c>
      <c r="I213" s="211">
        <f>Requirements!$G$2:$G$282*(Requirements!$H$2:$H$282)</f>
        <v>45</v>
      </c>
      <c r="J213" s="84"/>
      <c r="K213" s="157"/>
      <c r="L213" s="214">
        <f>Requirements!$G$2:$G$282*(IF(Requirements!$K$2:$K$282&gt;0,Requirements!$K$2:$K$282,0))</f>
        <v>0</v>
      </c>
      <c r="M213" s="66"/>
      <c r="N213" s="157">
        <v>2</v>
      </c>
      <c r="O213" s="214">
        <f>_xlfn.SINGLE(Requirements!$G$2:$G$282)*(IF(_xlfn.SINGLE(Requirements!$N$2:$N$282)&gt;0,_xlfn.SINGLE(Requirements!$N$2:$N$282),0))</f>
        <v>18</v>
      </c>
      <c r="P213" s="66"/>
      <c r="Q213" s="157"/>
      <c r="R213" s="211">
        <f>_xlfn.SINGLE(Requirements!$G$2:$G$282)*(IF(_xlfn.SINGLE(Requirements!$Q$2:$Q$282)&gt;0,_xlfn.SINGLE(Requirements!$Q$2:$Q$282),0))</f>
        <v>0</v>
      </c>
    </row>
    <row r="214" spans="1:18" ht="39" customHeight="1" x14ac:dyDescent="0.55000000000000004">
      <c r="A214" s="143" t="s">
        <v>379</v>
      </c>
      <c r="B214" s="80" t="s">
        <v>31</v>
      </c>
      <c r="C214" s="81" t="s">
        <v>35</v>
      </c>
      <c r="D214" s="94" t="s">
        <v>369</v>
      </c>
      <c r="E214" s="82" t="s">
        <v>380</v>
      </c>
      <c r="F214" s="83" t="s">
        <v>23</v>
      </c>
      <c r="G214" s="84">
        <f>IF(Requirements!$F214="Essential",9,IF(Requirements!$F214="Advanced",3,1))</f>
        <v>9</v>
      </c>
      <c r="H214" s="128">
        <v>5</v>
      </c>
      <c r="I214" s="211">
        <f>Requirements!$G$2:$G$282*(Requirements!$H$2:$H$282)</f>
        <v>45</v>
      </c>
      <c r="J214" s="84"/>
      <c r="K214" s="157"/>
      <c r="L214" s="214">
        <f>Requirements!$G$2:$G$282*(IF(Requirements!$K$2:$K$282&gt;0,Requirements!$K$2:$K$282,0))</f>
        <v>0</v>
      </c>
      <c r="M214" s="66"/>
      <c r="N214" s="157">
        <v>2</v>
      </c>
      <c r="O214" s="214">
        <f>_xlfn.SINGLE(Requirements!$G$2:$G$282)*(IF(_xlfn.SINGLE(Requirements!$N$2:$N$282)&gt;0,_xlfn.SINGLE(Requirements!$N$2:$N$282),0))</f>
        <v>18</v>
      </c>
      <c r="P214" s="66"/>
      <c r="Q214" s="157"/>
      <c r="R214" s="211">
        <f>_xlfn.SINGLE(Requirements!$G$2:$G$282)*(IF(_xlfn.SINGLE(Requirements!$Q$2:$Q$282)&gt;0,_xlfn.SINGLE(Requirements!$Q$2:$Q$282),0))</f>
        <v>0</v>
      </c>
    </row>
    <row r="215" spans="1:18" ht="39" customHeight="1" x14ac:dyDescent="0.55000000000000004">
      <c r="A215" s="143" t="s">
        <v>381</v>
      </c>
      <c r="B215" s="80" t="s">
        <v>31</v>
      </c>
      <c r="C215" s="81" t="s">
        <v>35</v>
      </c>
      <c r="D215" s="94" t="s">
        <v>369</v>
      </c>
      <c r="E215" s="82" t="s">
        <v>382</v>
      </c>
      <c r="F215" s="83" t="s">
        <v>23</v>
      </c>
      <c r="G215" s="84">
        <f>IF(Requirements!$F215="Essential",9,IF(Requirements!$F215="Advanced",3,1))</f>
        <v>9</v>
      </c>
      <c r="H215" s="128">
        <v>5</v>
      </c>
      <c r="I215" s="211">
        <f>Requirements!$G$2:$G$282*(Requirements!$H$2:$H$282)</f>
        <v>45</v>
      </c>
      <c r="J215" s="84"/>
      <c r="K215" s="157"/>
      <c r="L215" s="214">
        <f>Requirements!$G$2:$G$282*(IF(Requirements!$K$2:$K$282&gt;0,Requirements!$K$2:$K$282,0))</f>
        <v>0</v>
      </c>
      <c r="M215" s="66"/>
      <c r="N215" s="157">
        <v>3</v>
      </c>
      <c r="O215" s="214">
        <f>_xlfn.SINGLE(Requirements!$G$2:$G$282)*(IF(_xlfn.SINGLE(Requirements!$N$2:$N$282)&gt;0,_xlfn.SINGLE(Requirements!$N$2:$N$282),0))</f>
        <v>27</v>
      </c>
      <c r="P215" s="66"/>
      <c r="Q215" s="157"/>
      <c r="R215" s="211">
        <f>_xlfn.SINGLE(Requirements!$G$2:$G$282)*(IF(_xlfn.SINGLE(Requirements!$Q$2:$Q$282)&gt;0,_xlfn.SINGLE(Requirements!$Q$2:$Q$282),0))</f>
        <v>0</v>
      </c>
    </row>
    <row r="216" spans="1:18" ht="39" customHeight="1" x14ac:dyDescent="0.55000000000000004">
      <c r="A216" s="143" t="s">
        <v>383</v>
      </c>
      <c r="B216" s="80" t="s">
        <v>31</v>
      </c>
      <c r="C216" s="81" t="s">
        <v>35</v>
      </c>
      <c r="D216" s="94" t="s">
        <v>369</v>
      </c>
      <c r="E216" s="82" t="s">
        <v>384</v>
      </c>
      <c r="F216" s="83" t="s">
        <v>23</v>
      </c>
      <c r="G216" s="84">
        <f>IF(Requirements!$F216="Essential",9,IF(Requirements!$F216="Advanced",3,1))</f>
        <v>9</v>
      </c>
      <c r="H216" s="128">
        <v>5</v>
      </c>
      <c r="I216" s="211">
        <f>Requirements!$G$2:$G$282*(Requirements!$H$2:$H$282)</f>
        <v>45</v>
      </c>
      <c r="J216" s="84"/>
      <c r="K216" s="157"/>
      <c r="L216" s="214">
        <f>Requirements!$G$2:$G$282*(IF(Requirements!$K$2:$K$282&gt;0,Requirements!$K$2:$K$282,0))</f>
        <v>0</v>
      </c>
      <c r="M216" s="66"/>
      <c r="N216" s="157">
        <v>1</v>
      </c>
      <c r="O216" s="214">
        <f>_xlfn.SINGLE(Requirements!$G$2:$G$282)*(IF(_xlfn.SINGLE(Requirements!$N$2:$N$282)&gt;0,_xlfn.SINGLE(Requirements!$N$2:$N$282),0))</f>
        <v>9</v>
      </c>
      <c r="P216" s="66"/>
      <c r="Q216" s="157"/>
      <c r="R216" s="211">
        <f>_xlfn.SINGLE(Requirements!$G$2:$G$282)*(IF(_xlfn.SINGLE(Requirements!$Q$2:$Q$282)&gt;0,_xlfn.SINGLE(Requirements!$Q$2:$Q$282),0))</f>
        <v>0</v>
      </c>
    </row>
    <row r="217" spans="1:18" ht="39" customHeight="1" x14ac:dyDescent="0.55000000000000004">
      <c r="A217" s="143" t="s">
        <v>385</v>
      </c>
      <c r="B217" s="80" t="s">
        <v>31</v>
      </c>
      <c r="C217" s="81" t="s">
        <v>35</v>
      </c>
      <c r="D217" s="94" t="s">
        <v>369</v>
      </c>
      <c r="E217" s="82" t="s">
        <v>386</v>
      </c>
      <c r="F217" s="83" t="s">
        <v>24</v>
      </c>
      <c r="G217" s="84">
        <f>IF(Requirements!$F217="Essential",9,IF(Requirements!$F217="Advanced",3,1))</f>
        <v>3</v>
      </c>
      <c r="H217" s="128">
        <v>5</v>
      </c>
      <c r="I217" s="211">
        <f>Requirements!$G$2:$G$282*(Requirements!$H$2:$H$282)</f>
        <v>15</v>
      </c>
      <c r="J217" s="84"/>
      <c r="K217" s="157"/>
      <c r="L217" s="214">
        <f>Requirements!$G$2:$G$282*(IF(Requirements!$K$2:$K$282&gt;0,Requirements!$K$2:$K$282,0))</f>
        <v>0</v>
      </c>
      <c r="M217" s="66"/>
      <c r="N217" s="157">
        <v>0</v>
      </c>
      <c r="O217" s="214">
        <f>_xlfn.SINGLE(Requirements!$G$2:$G$282)*(IF(_xlfn.SINGLE(Requirements!$N$2:$N$282)&gt;0,_xlfn.SINGLE(Requirements!$N$2:$N$282),0))</f>
        <v>0</v>
      </c>
      <c r="P217" s="66"/>
      <c r="Q217" s="157"/>
      <c r="R217" s="211">
        <f>_xlfn.SINGLE(Requirements!$G$2:$G$282)*(IF(_xlfn.SINGLE(Requirements!$Q$2:$Q$282)&gt;0,_xlfn.SINGLE(Requirements!$Q$2:$Q$282),0))</f>
        <v>0</v>
      </c>
    </row>
    <row r="218" spans="1:18" ht="39" customHeight="1" x14ac:dyDescent="0.55000000000000004">
      <c r="A218" s="143" t="s">
        <v>387</v>
      </c>
      <c r="B218" s="80" t="s">
        <v>31</v>
      </c>
      <c r="C218" s="81" t="s">
        <v>35</v>
      </c>
      <c r="D218" s="94" t="s">
        <v>369</v>
      </c>
      <c r="E218" s="82" t="s">
        <v>388</v>
      </c>
      <c r="F218" s="83" t="s">
        <v>24</v>
      </c>
      <c r="G218" s="84">
        <f>IF(Requirements!$F218="Essential",9,IF(Requirements!$F218="Advanced",3,1))</f>
        <v>3</v>
      </c>
      <c r="H218" s="128">
        <v>5</v>
      </c>
      <c r="I218" s="211">
        <f>Requirements!$G$2:$G$282*(Requirements!$H$2:$H$282)</f>
        <v>15</v>
      </c>
      <c r="J218" s="84"/>
      <c r="K218" s="157"/>
      <c r="L218" s="214">
        <f>Requirements!$G$2:$G$282*(IF(Requirements!$K$2:$K$282&gt;0,Requirements!$K$2:$K$282,0))</f>
        <v>0</v>
      </c>
      <c r="M218" s="66"/>
      <c r="N218" s="157">
        <v>2</v>
      </c>
      <c r="O218" s="214">
        <f>_xlfn.SINGLE(Requirements!$G$2:$G$282)*(IF(_xlfn.SINGLE(Requirements!$N$2:$N$282)&gt;0,_xlfn.SINGLE(Requirements!$N$2:$N$282),0))</f>
        <v>6</v>
      </c>
      <c r="P218" s="66"/>
      <c r="Q218" s="157"/>
      <c r="R218" s="211">
        <f>_xlfn.SINGLE(Requirements!$G$2:$G$282)*(IF(_xlfn.SINGLE(Requirements!$Q$2:$Q$282)&gt;0,_xlfn.SINGLE(Requirements!$Q$2:$Q$282),0))</f>
        <v>0</v>
      </c>
    </row>
    <row r="219" spans="1:18" ht="39" customHeight="1" x14ac:dyDescent="0.55000000000000004">
      <c r="A219" s="143" t="s">
        <v>389</v>
      </c>
      <c r="B219" s="80" t="s">
        <v>31</v>
      </c>
      <c r="C219" s="81" t="s">
        <v>35</v>
      </c>
      <c r="D219" s="94" t="s">
        <v>369</v>
      </c>
      <c r="E219" s="82" t="s">
        <v>390</v>
      </c>
      <c r="F219" s="83" t="s">
        <v>24</v>
      </c>
      <c r="G219" s="84">
        <f>IF(Requirements!$F219="Essential",9,IF(Requirements!$F219="Advanced",3,1))</f>
        <v>3</v>
      </c>
      <c r="H219" s="128">
        <v>5</v>
      </c>
      <c r="I219" s="211">
        <f>Requirements!$G$2:$G$282*(Requirements!$H$2:$H$282)</f>
        <v>15</v>
      </c>
      <c r="J219" s="84"/>
      <c r="K219" s="157"/>
      <c r="L219" s="214">
        <f>Requirements!$G$2:$G$282*(IF(Requirements!$K$2:$K$282&gt;0,Requirements!$K$2:$K$282,0))</f>
        <v>0</v>
      </c>
      <c r="M219" s="66"/>
      <c r="N219" s="157">
        <v>2</v>
      </c>
      <c r="O219" s="214">
        <f>_xlfn.SINGLE(Requirements!$G$2:$G$282)*(IF(_xlfn.SINGLE(Requirements!$N$2:$N$282)&gt;0,_xlfn.SINGLE(Requirements!$N$2:$N$282),0))</f>
        <v>6</v>
      </c>
      <c r="P219" s="66"/>
      <c r="Q219" s="157"/>
      <c r="R219" s="211">
        <f>_xlfn.SINGLE(Requirements!$G$2:$G$282)*(IF(_xlfn.SINGLE(Requirements!$Q$2:$Q$282)&gt;0,_xlfn.SINGLE(Requirements!$Q$2:$Q$282),0))</f>
        <v>0</v>
      </c>
    </row>
    <row r="220" spans="1:18" ht="39" customHeight="1" x14ac:dyDescent="0.55000000000000004">
      <c r="A220" s="143" t="s">
        <v>391</v>
      </c>
      <c r="B220" s="80" t="s">
        <v>31</v>
      </c>
      <c r="C220" s="81" t="s">
        <v>35</v>
      </c>
      <c r="D220" s="94" t="s">
        <v>369</v>
      </c>
      <c r="E220" s="82" t="s">
        <v>392</v>
      </c>
      <c r="F220" s="83" t="s">
        <v>24</v>
      </c>
      <c r="G220" s="84">
        <f>IF(Requirements!$F220="Essential",9,IF(Requirements!$F220="Advanced",3,1))</f>
        <v>3</v>
      </c>
      <c r="H220" s="128">
        <v>5</v>
      </c>
      <c r="I220" s="211">
        <f>Requirements!$G$2:$G$282*(Requirements!$H$2:$H$282)</f>
        <v>15</v>
      </c>
      <c r="J220" s="84"/>
      <c r="K220" s="157"/>
      <c r="L220" s="214">
        <f>Requirements!$G$2:$G$282*(IF(Requirements!$K$2:$K$282&gt;0,Requirements!$K$2:$K$282,0))</f>
        <v>0</v>
      </c>
      <c r="M220" s="66"/>
      <c r="N220" s="157">
        <v>2</v>
      </c>
      <c r="O220" s="214">
        <f>_xlfn.SINGLE(Requirements!$G$2:$G$282)*(IF(_xlfn.SINGLE(Requirements!$N$2:$N$282)&gt;0,_xlfn.SINGLE(Requirements!$N$2:$N$282),0))</f>
        <v>6</v>
      </c>
      <c r="P220" s="66"/>
      <c r="Q220" s="157"/>
      <c r="R220" s="211">
        <f>_xlfn.SINGLE(Requirements!$G$2:$G$282)*(IF(_xlfn.SINGLE(Requirements!$Q$2:$Q$282)&gt;0,_xlfn.SINGLE(Requirements!$Q$2:$Q$282),0))</f>
        <v>0</v>
      </c>
    </row>
    <row r="221" spans="1:18" ht="39" customHeight="1" x14ac:dyDescent="0.55000000000000004">
      <c r="A221" s="146" t="s">
        <v>393</v>
      </c>
      <c r="B221" s="80" t="s">
        <v>31</v>
      </c>
      <c r="C221" s="81" t="s">
        <v>35</v>
      </c>
      <c r="D221" s="94" t="s">
        <v>369</v>
      </c>
      <c r="E221" s="82" t="s">
        <v>394</v>
      </c>
      <c r="F221" s="83" t="s">
        <v>24</v>
      </c>
      <c r="G221" s="84">
        <f>IF(Requirements!$F221="Essential",9,IF(Requirements!$F221="Advanced",3,1))</f>
        <v>3</v>
      </c>
      <c r="H221" s="128">
        <v>5</v>
      </c>
      <c r="I221" s="211">
        <f>Requirements!$G$2:$G$282*(Requirements!$H$2:$H$282)</f>
        <v>15</v>
      </c>
      <c r="J221" s="84"/>
      <c r="K221" s="157"/>
      <c r="L221" s="214">
        <f>Requirements!$G$2:$G$282*(IF(Requirements!$K$2:$K$282&gt;0,Requirements!$K$2:$K$282,0))</f>
        <v>0</v>
      </c>
      <c r="M221" s="66"/>
      <c r="N221" s="157">
        <v>0</v>
      </c>
      <c r="O221" s="214">
        <f>_xlfn.SINGLE(Requirements!$G$2:$G$282)*(IF(_xlfn.SINGLE(Requirements!$N$2:$N$282)&gt;0,_xlfn.SINGLE(Requirements!$N$2:$N$282),0))</f>
        <v>0</v>
      </c>
      <c r="P221" s="66"/>
      <c r="Q221" s="157"/>
      <c r="R221" s="211">
        <f>_xlfn.SINGLE(Requirements!$G$2:$G$282)*(IF(_xlfn.SINGLE(Requirements!$Q$2:$Q$282)&gt;0,_xlfn.SINGLE(Requirements!$Q$2:$Q$282),0))</f>
        <v>0</v>
      </c>
    </row>
    <row r="222" spans="1:18" ht="39" customHeight="1" x14ac:dyDescent="0.55000000000000004">
      <c r="A222" s="143" t="s">
        <v>395</v>
      </c>
      <c r="B222" s="80" t="s">
        <v>31</v>
      </c>
      <c r="C222" s="81" t="s">
        <v>35</v>
      </c>
      <c r="D222" s="94" t="s">
        <v>369</v>
      </c>
      <c r="E222" s="82" t="s">
        <v>396</v>
      </c>
      <c r="F222" s="83" t="s">
        <v>24</v>
      </c>
      <c r="G222" s="84">
        <f>IF(Requirements!$F222="Essential",9,IF(Requirements!$F222="Advanced",3,1))</f>
        <v>3</v>
      </c>
      <c r="H222" s="128">
        <v>5</v>
      </c>
      <c r="I222" s="211">
        <f>Requirements!$G$2:$G$282*(Requirements!$H$2:$H$282)</f>
        <v>15</v>
      </c>
      <c r="J222" s="84"/>
      <c r="K222" s="157"/>
      <c r="L222" s="214">
        <f>Requirements!$G$2:$G$282*(IF(Requirements!$K$2:$K$282&gt;0,Requirements!$K$2:$K$282,0))</f>
        <v>0</v>
      </c>
      <c r="M222" s="66"/>
      <c r="N222" s="157">
        <v>1</v>
      </c>
      <c r="O222" s="214">
        <f>_xlfn.SINGLE(Requirements!$G$2:$G$282)*(IF(_xlfn.SINGLE(Requirements!$N$2:$N$282)&gt;0,_xlfn.SINGLE(Requirements!$N$2:$N$282),0))</f>
        <v>3</v>
      </c>
      <c r="P222" s="66"/>
      <c r="Q222" s="157"/>
      <c r="R222" s="211">
        <f>_xlfn.SINGLE(Requirements!$G$2:$G$282)*(IF(_xlfn.SINGLE(Requirements!$Q$2:$Q$282)&gt;0,_xlfn.SINGLE(Requirements!$Q$2:$Q$282),0))</f>
        <v>0</v>
      </c>
    </row>
    <row r="223" spans="1:18" ht="39" customHeight="1" x14ac:dyDescent="0.55000000000000004">
      <c r="A223" s="143" t="s">
        <v>397</v>
      </c>
      <c r="B223" s="80" t="s">
        <v>31</v>
      </c>
      <c r="C223" s="81" t="s">
        <v>35</v>
      </c>
      <c r="D223" s="94" t="s">
        <v>369</v>
      </c>
      <c r="E223" s="82" t="s">
        <v>398</v>
      </c>
      <c r="F223" s="83" t="s">
        <v>24</v>
      </c>
      <c r="G223" s="84">
        <f>IF(Requirements!$F223="Essential",9,IF(Requirements!$F223="Advanced",3,1))</f>
        <v>3</v>
      </c>
      <c r="H223" s="128">
        <v>5</v>
      </c>
      <c r="I223" s="211">
        <f>Requirements!$G$2:$G$282*(Requirements!$H$2:$H$282)</f>
        <v>15</v>
      </c>
      <c r="J223" s="84"/>
      <c r="K223" s="157"/>
      <c r="L223" s="214">
        <f>Requirements!$G$2:$G$282*(IF(Requirements!$K$2:$K$282&gt;0,Requirements!$K$2:$K$282,0))</f>
        <v>0</v>
      </c>
      <c r="M223" s="66"/>
      <c r="N223" s="157">
        <v>0</v>
      </c>
      <c r="O223" s="214">
        <f>_xlfn.SINGLE(Requirements!$G$2:$G$282)*(IF(_xlfn.SINGLE(Requirements!$N$2:$N$282)&gt;0,_xlfn.SINGLE(Requirements!$N$2:$N$282),0))</f>
        <v>0</v>
      </c>
      <c r="P223" s="66"/>
      <c r="Q223" s="157"/>
      <c r="R223" s="211">
        <f>_xlfn.SINGLE(Requirements!$G$2:$G$282)*(IF(_xlfn.SINGLE(Requirements!$Q$2:$Q$282)&gt;0,_xlfn.SINGLE(Requirements!$Q$2:$Q$282),0))</f>
        <v>0</v>
      </c>
    </row>
    <row r="224" spans="1:18" ht="39" customHeight="1" x14ac:dyDescent="0.55000000000000004">
      <c r="A224" s="146" t="s">
        <v>399</v>
      </c>
      <c r="B224" s="80" t="s">
        <v>31</v>
      </c>
      <c r="C224" s="81" t="s">
        <v>35</v>
      </c>
      <c r="D224" s="94" t="s">
        <v>369</v>
      </c>
      <c r="E224" s="82" t="s">
        <v>400</v>
      </c>
      <c r="F224" s="83" t="s">
        <v>24</v>
      </c>
      <c r="G224" s="84">
        <f>IF(Requirements!$F224="Essential",9,IF(Requirements!$F224="Advanced",3,1))</f>
        <v>3</v>
      </c>
      <c r="H224" s="128">
        <v>5</v>
      </c>
      <c r="I224" s="211">
        <f>Requirements!$G$2:$G$282*(Requirements!$H$2:$H$282)</f>
        <v>15</v>
      </c>
      <c r="J224" s="84"/>
      <c r="K224" s="157"/>
      <c r="L224" s="214">
        <f>Requirements!$G$2:$G$282*(IF(Requirements!$K$2:$K$282&gt;0,Requirements!$K$2:$K$282,0))</f>
        <v>0</v>
      </c>
      <c r="M224" s="66"/>
      <c r="N224" s="157">
        <v>0</v>
      </c>
      <c r="O224" s="214">
        <f>_xlfn.SINGLE(Requirements!$G$2:$G$282)*(IF(_xlfn.SINGLE(Requirements!$N$2:$N$282)&gt;0,_xlfn.SINGLE(Requirements!$N$2:$N$282),0))</f>
        <v>0</v>
      </c>
      <c r="P224" s="66"/>
      <c r="Q224" s="157"/>
      <c r="R224" s="211">
        <f>_xlfn.SINGLE(Requirements!$G$2:$G$282)*(IF(_xlfn.SINGLE(Requirements!$Q$2:$Q$282)&gt;0,_xlfn.SINGLE(Requirements!$Q$2:$Q$282),0))</f>
        <v>0</v>
      </c>
    </row>
    <row r="225" spans="1:18" ht="39" customHeight="1" x14ac:dyDescent="0.55000000000000004">
      <c r="A225" s="146" t="s">
        <v>401</v>
      </c>
      <c r="B225" s="123" t="s">
        <v>31</v>
      </c>
      <c r="C225" s="124" t="s">
        <v>35</v>
      </c>
      <c r="D225" s="125" t="s">
        <v>369</v>
      </c>
      <c r="E225" s="82" t="s">
        <v>402</v>
      </c>
      <c r="F225" s="83" t="s">
        <v>24</v>
      </c>
      <c r="G225" s="84">
        <f>IF(Requirements!$F225="Essential",9,IF(Requirements!$F225="Advanced",3,1))</f>
        <v>3</v>
      </c>
      <c r="H225" s="128">
        <v>5</v>
      </c>
      <c r="I225" s="211">
        <f>Requirements!$G$2:$G$282*(Requirements!$H$2:$H$282)</f>
        <v>15</v>
      </c>
      <c r="J225" s="84"/>
      <c r="K225" s="157"/>
      <c r="L225" s="214">
        <f>Requirements!$G$2:$G$282*(IF(Requirements!$K$2:$K$282&gt;0,Requirements!$K$2:$K$282,0))</f>
        <v>0</v>
      </c>
      <c r="M225" s="66"/>
      <c r="N225" s="157">
        <v>1</v>
      </c>
      <c r="O225" s="214">
        <f>_xlfn.SINGLE(Requirements!$G$2:$G$282)*(IF(_xlfn.SINGLE(Requirements!$N$2:$N$282)&gt;0,_xlfn.SINGLE(Requirements!$N$2:$N$282),0))</f>
        <v>3</v>
      </c>
      <c r="P225" s="66"/>
      <c r="Q225" s="157"/>
      <c r="R225" s="211">
        <f>_xlfn.SINGLE(Requirements!$G$2:$G$282)*(IF(_xlfn.SINGLE(Requirements!$Q$2:$Q$282)&gt;0,_xlfn.SINGLE(Requirements!$Q$2:$Q$282),0))</f>
        <v>0</v>
      </c>
    </row>
    <row r="226" spans="1:18" ht="39" customHeight="1" x14ac:dyDescent="0.55000000000000004">
      <c r="A226" s="143" t="s">
        <v>403</v>
      </c>
      <c r="B226" s="80" t="s">
        <v>31</v>
      </c>
      <c r="C226" s="81" t="s">
        <v>35</v>
      </c>
      <c r="D226" s="94" t="s">
        <v>369</v>
      </c>
      <c r="E226" s="82" t="s">
        <v>404</v>
      </c>
      <c r="F226" s="83" t="s">
        <v>24</v>
      </c>
      <c r="G226" s="84">
        <f>IF(Requirements!$F226="Essential",9,IF(Requirements!$F226="Advanced",3,1))</f>
        <v>3</v>
      </c>
      <c r="H226" s="128">
        <v>5</v>
      </c>
      <c r="I226" s="211">
        <f>Requirements!$G$2:$G$282*(Requirements!$H$2:$H$282)</f>
        <v>15</v>
      </c>
      <c r="J226" s="84"/>
      <c r="K226" s="157"/>
      <c r="L226" s="214">
        <f>Requirements!$G$2:$G$282*(IF(Requirements!$K$2:$K$282&gt;0,Requirements!$K$2:$K$282,0))</f>
        <v>0</v>
      </c>
      <c r="M226" s="66"/>
      <c r="N226" s="157">
        <v>2</v>
      </c>
      <c r="O226" s="214">
        <f>_xlfn.SINGLE(Requirements!$G$2:$G$282)*(IF(_xlfn.SINGLE(Requirements!$N$2:$N$282)&gt;0,_xlfn.SINGLE(Requirements!$N$2:$N$282),0))</f>
        <v>6</v>
      </c>
      <c r="P226" s="66"/>
      <c r="Q226" s="157"/>
      <c r="R226" s="211">
        <f>_xlfn.SINGLE(Requirements!$G$2:$G$282)*(IF(_xlfn.SINGLE(Requirements!$Q$2:$Q$282)&gt;0,_xlfn.SINGLE(Requirements!$Q$2:$Q$282),0))</f>
        <v>0</v>
      </c>
    </row>
    <row r="227" spans="1:18" ht="39" customHeight="1" x14ac:dyDescent="0.55000000000000004">
      <c r="A227" s="143" t="s">
        <v>405</v>
      </c>
      <c r="B227" s="80" t="s">
        <v>31</v>
      </c>
      <c r="C227" s="81" t="s">
        <v>35</v>
      </c>
      <c r="D227" s="94" t="s">
        <v>406</v>
      </c>
      <c r="E227" s="82" t="s">
        <v>407</v>
      </c>
      <c r="F227" s="83" t="s">
        <v>23</v>
      </c>
      <c r="G227" s="84">
        <f>IF(Requirements!$F227="Essential",9,IF(Requirements!$F227="Advanced",3,1))</f>
        <v>9</v>
      </c>
      <c r="H227" s="128">
        <v>5</v>
      </c>
      <c r="I227" s="211">
        <f>Requirements!$G$2:$G$282*(Requirements!$H$2:$H$282)</f>
        <v>45</v>
      </c>
      <c r="J227" s="84"/>
      <c r="K227" s="157"/>
      <c r="L227" s="214">
        <f>Requirements!$G$2:$G$282*(IF(Requirements!$K$2:$K$282&gt;0,Requirements!$K$2:$K$282,0))</f>
        <v>0</v>
      </c>
      <c r="M227" s="66"/>
      <c r="N227" s="157">
        <v>2</v>
      </c>
      <c r="O227" s="214">
        <f>_xlfn.SINGLE(Requirements!$G$2:$G$282)*(IF(_xlfn.SINGLE(Requirements!$N$2:$N$282)&gt;0,_xlfn.SINGLE(Requirements!$N$2:$N$282),0))</f>
        <v>18</v>
      </c>
      <c r="P227" s="66"/>
      <c r="Q227" s="157"/>
      <c r="R227" s="211">
        <f>_xlfn.SINGLE(Requirements!$G$2:$G$282)*(IF(_xlfn.SINGLE(Requirements!$Q$2:$Q$282)&gt;0,_xlfn.SINGLE(Requirements!$Q$2:$Q$282),0))</f>
        <v>0</v>
      </c>
    </row>
    <row r="228" spans="1:18" ht="39" customHeight="1" x14ac:dyDescent="0.55000000000000004">
      <c r="A228" s="143" t="s">
        <v>408</v>
      </c>
      <c r="B228" s="80" t="s">
        <v>31</v>
      </c>
      <c r="C228" s="81" t="s">
        <v>35</v>
      </c>
      <c r="D228" s="94" t="s">
        <v>406</v>
      </c>
      <c r="E228" s="82" t="s">
        <v>409</v>
      </c>
      <c r="F228" s="83" t="s">
        <v>23</v>
      </c>
      <c r="G228" s="84">
        <f>IF(Requirements!$F228="Essential",9,IF(Requirements!$F228="Advanced",3,1))</f>
        <v>9</v>
      </c>
      <c r="H228" s="128">
        <v>5</v>
      </c>
      <c r="I228" s="211">
        <f>Requirements!$G$2:$G$282*(Requirements!$H$2:$H$282)</f>
        <v>45</v>
      </c>
      <c r="J228" s="84"/>
      <c r="K228" s="157"/>
      <c r="L228" s="214">
        <f>Requirements!$G$2:$G$282*(IF(Requirements!$K$2:$K$282&gt;0,Requirements!$K$2:$K$282,0))</f>
        <v>0</v>
      </c>
      <c r="M228" s="66"/>
      <c r="N228" s="157">
        <v>2</v>
      </c>
      <c r="O228" s="214">
        <f>_xlfn.SINGLE(Requirements!$G$2:$G$282)*(IF(_xlfn.SINGLE(Requirements!$N$2:$N$282)&gt;0,_xlfn.SINGLE(Requirements!$N$2:$N$282),0))</f>
        <v>18</v>
      </c>
      <c r="P228" s="66"/>
      <c r="Q228" s="157"/>
      <c r="R228" s="211">
        <f>_xlfn.SINGLE(Requirements!$G$2:$G$282)*(IF(_xlfn.SINGLE(Requirements!$Q$2:$Q$282)&gt;0,_xlfn.SINGLE(Requirements!$Q$2:$Q$282),0))</f>
        <v>0</v>
      </c>
    </row>
    <row r="229" spans="1:18" ht="39" customHeight="1" x14ac:dyDescent="0.55000000000000004">
      <c r="A229" s="143" t="s">
        <v>410</v>
      </c>
      <c r="B229" s="80" t="s">
        <v>31</v>
      </c>
      <c r="C229" s="81" t="s">
        <v>35</v>
      </c>
      <c r="D229" s="94" t="s">
        <v>406</v>
      </c>
      <c r="E229" s="82" t="s">
        <v>411</v>
      </c>
      <c r="F229" s="83" t="s">
        <v>23</v>
      </c>
      <c r="G229" s="84">
        <f>IF(Requirements!$F229="Essential",9,IF(Requirements!$F229="Advanced",3,1))</f>
        <v>9</v>
      </c>
      <c r="H229" s="128">
        <v>5</v>
      </c>
      <c r="I229" s="211">
        <f>Requirements!$G$2:$G$282*(Requirements!$H$2:$H$282)</f>
        <v>45</v>
      </c>
      <c r="J229" s="84"/>
      <c r="K229" s="157"/>
      <c r="L229" s="214">
        <f>Requirements!$G$2:$G$282*(IF(Requirements!$K$2:$K$282&gt;0,Requirements!$K$2:$K$282,0))</f>
        <v>0</v>
      </c>
      <c r="M229" s="66"/>
      <c r="N229" s="157">
        <v>3</v>
      </c>
      <c r="O229" s="214">
        <f>_xlfn.SINGLE(Requirements!$G$2:$G$282)*(IF(_xlfn.SINGLE(Requirements!$N$2:$N$282)&gt;0,_xlfn.SINGLE(Requirements!$N$2:$N$282),0))</f>
        <v>27</v>
      </c>
      <c r="P229" s="66"/>
      <c r="Q229" s="157"/>
      <c r="R229" s="211">
        <f>_xlfn.SINGLE(Requirements!$G$2:$G$282)*(IF(_xlfn.SINGLE(Requirements!$Q$2:$Q$282)&gt;0,_xlfn.SINGLE(Requirements!$Q$2:$Q$282),0))</f>
        <v>0</v>
      </c>
    </row>
    <row r="230" spans="1:18" ht="39" customHeight="1" x14ac:dyDescent="0.55000000000000004">
      <c r="A230" s="143" t="s">
        <v>412</v>
      </c>
      <c r="B230" s="80" t="s">
        <v>31</v>
      </c>
      <c r="C230" s="81" t="s">
        <v>35</v>
      </c>
      <c r="D230" s="94" t="s">
        <v>406</v>
      </c>
      <c r="E230" s="82" t="s">
        <v>413</v>
      </c>
      <c r="F230" s="83" t="s">
        <v>23</v>
      </c>
      <c r="G230" s="84">
        <f>IF(Requirements!$F230="Essential",9,IF(Requirements!$F230="Advanced",3,1))</f>
        <v>9</v>
      </c>
      <c r="H230" s="128">
        <v>5</v>
      </c>
      <c r="I230" s="211">
        <f>Requirements!$G$2:$G$282*(Requirements!$H$2:$H$282)</f>
        <v>45</v>
      </c>
      <c r="J230" s="84"/>
      <c r="K230" s="157"/>
      <c r="L230" s="214">
        <f>Requirements!$G$2:$G$282*(IF(Requirements!$K$2:$K$282&gt;0,Requirements!$K$2:$K$282,0))</f>
        <v>0</v>
      </c>
      <c r="M230" s="66"/>
      <c r="N230" s="157">
        <v>2</v>
      </c>
      <c r="O230" s="214">
        <f>_xlfn.SINGLE(Requirements!$G$2:$G$282)*(IF(_xlfn.SINGLE(Requirements!$N$2:$N$282)&gt;0,_xlfn.SINGLE(Requirements!$N$2:$N$282),0))</f>
        <v>18</v>
      </c>
      <c r="P230" s="66"/>
      <c r="Q230" s="157"/>
      <c r="R230" s="211">
        <f>_xlfn.SINGLE(Requirements!$G$2:$G$282)*(IF(_xlfn.SINGLE(Requirements!$Q$2:$Q$282)&gt;0,_xlfn.SINGLE(Requirements!$Q$2:$Q$282),0))</f>
        <v>0</v>
      </c>
    </row>
    <row r="231" spans="1:18" ht="39" customHeight="1" x14ac:dyDescent="0.55000000000000004">
      <c r="A231" s="143" t="s">
        <v>414</v>
      </c>
      <c r="B231" s="80" t="s">
        <v>31</v>
      </c>
      <c r="C231" s="81" t="s">
        <v>35</v>
      </c>
      <c r="D231" s="94" t="s">
        <v>406</v>
      </c>
      <c r="E231" s="82" t="s">
        <v>415</v>
      </c>
      <c r="F231" s="83" t="s">
        <v>23</v>
      </c>
      <c r="G231" s="84">
        <f>IF(Requirements!$F231="Essential",9,IF(Requirements!$F231="Advanced",3,1))</f>
        <v>9</v>
      </c>
      <c r="H231" s="128">
        <v>5</v>
      </c>
      <c r="I231" s="211">
        <f>Requirements!$G$2:$G$282*(Requirements!$H$2:$H$282)</f>
        <v>45</v>
      </c>
      <c r="J231" s="84"/>
      <c r="K231" s="157"/>
      <c r="L231" s="214">
        <f>Requirements!$G$2:$G$282*(IF(Requirements!$K$2:$K$282&gt;0,Requirements!$K$2:$K$282,0))</f>
        <v>0</v>
      </c>
      <c r="M231" s="66"/>
      <c r="N231" s="157">
        <v>2</v>
      </c>
      <c r="O231" s="214">
        <f>_xlfn.SINGLE(Requirements!$G$2:$G$282)*(IF(_xlfn.SINGLE(Requirements!$N$2:$N$282)&gt;0,_xlfn.SINGLE(Requirements!$N$2:$N$282),0))</f>
        <v>18</v>
      </c>
      <c r="P231" s="66"/>
      <c r="Q231" s="157"/>
      <c r="R231" s="211">
        <f>_xlfn.SINGLE(Requirements!$G$2:$G$282)*(IF(_xlfn.SINGLE(Requirements!$Q$2:$Q$282)&gt;0,_xlfn.SINGLE(Requirements!$Q$2:$Q$282),0))</f>
        <v>0</v>
      </c>
    </row>
    <row r="232" spans="1:18" ht="39" customHeight="1" x14ac:dyDescent="0.55000000000000004">
      <c r="A232" s="143" t="s">
        <v>416</v>
      </c>
      <c r="B232" s="80" t="s">
        <v>31</v>
      </c>
      <c r="C232" s="81" t="s">
        <v>35</v>
      </c>
      <c r="D232" s="94" t="s">
        <v>406</v>
      </c>
      <c r="E232" s="82" t="s">
        <v>417</v>
      </c>
      <c r="F232" s="83" t="s">
        <v>24</v>
      </c>
      <c r="G232" s="84">
        <f>IF(Requirements!$F232="Essential",9,IF(Requirements!$F232="Advanced",3,1))</f>
        <v>3</v>
      </c>
      <c r="H232" s="128">
        <v>5</v>
      </c>
      <c r="I232" s="211">
        <f>Requirements!$G$2:$G$282*(Requirements!$H$2:$H$282)</f>
        <v>15</v>
      </c>
      <c r="J232" s="84"/>
      <c r="K232" s="157"/>
      <c r="L232" s="214">
        <f>Requirements!$G$2:$G$282*(IF(Requirements!$K$2:$K$282&gt;0,Requirements!$K$2:$K$282,0))</f>
        <v>0</v>
      </c>
      <c r="M232" s="66"/>
      <c r="N232" s="157">
        <v>1</v>
      </c>
      <c r="O232" s="214">
        <f>_xlfn.SINGLE(Requirements!$G$2:$G$282)*(IF(_xlfn.SINGLE(Requirements!$N$2:$N$282)&gt;0,_xlfn.SINGLE(Requirements!$N$2:$N$282),0))</f>
        <v>3</v>
      </c>
      <c r="P232" s="66"/>
      <c r="Q232" s="157"/>
      <c r="R232" s="211">
        <f>_xlfn.SINGLE(Requirements!$G$2:$G$282)*(IF(_xlfn.SINGLE(Requirements!$Q$2:$Q$282)&gt;0,_xlfn.SINGLE(Requirements!$Q$2:$Q$282),0))</f>
        <v>0</v>
      </c>
    </row>
    <row r="233" spans="1:18" ht="39" customHeight="1" x14ac:dyDescent="0.55000000000000004">
      <c r="A233" s="143" t="s">
        <v>418</v>
      </c>
      <c r="B233" s="80" t="s">
        <v>31</v>
      </c>
      <c r="C233" s="81" t="s">
        <v>35</v>
      </c>
      <c r="D233" s="94" t="s">
        <v>406</v>
      </c>
      <c r="E233" s="82" t="s">
        <v>419</v>
      </c>
      <c r="F233" s="83" t="s">
        <v>24</v>
      </c>
      <c r="G233" s="84">
        <f>IF(Requirements!$F233="Essential",9,IF(Requirements!$F233="Advanced",3,1))</f>
        <v>3</v>
      </c>
      <c r="H233" s="128">
        <v>5</v>
      </c>
      <c r="I233" s="211">
        <f>Requirements!$G$2:$G$282*(Requirements!$H$2:$H$282)</f>
        <v>15</v>
      </c>
      <c r="J233" s="84"/>
      <c r="K233" s="157"/>
      <c r="L233" s="214">
        <f>Requirements!$G$2:$G$282*(IF(Requirements!$K$2:$K$282&gt;0,Requirements!$K$2:$K$282,0))</f>
        <v>0</v>
      </c>
      <c r="M233" s="66"/>
      <c r="N233" s="157">
        <v>1</v>
      </c>
      <c r="O233" s="214">
        <f>_xlfn.SINGLE(Requirements!$G$2:$G$282)*(IF(_xlfn.SINGLE(Requirements!$N$2:$N$282)&gt;0,_xlfn.SINGLE(Requirements!$N$2:$N$282),0))</f>
        <v>3</v>
      </c>
      <c r="P233" s="66"/>
      <c r="Q233" s="157"/>
      <c r="R233" s="211">
        <f>_xlfn.SINGLE(Requirements!$G$2:$G$282)*(IF(_xlfn.SINGLE(Requirements!$Q$2:$Q$282)&gt;0,_xlfn.SINGLE(Requirements!$Q$2:$Q$282),0))</f>
        <v>0</v>
      </c>
    </row>
    <row r="234" spans="1:18" ht="39" customHeight="1" x14ac:dyDescent="0.55000000000000004">
      <c r="A234" s="143" t="s">
        <v>420</v>
      </c>
      <c r="B234" s="80" t="s">
        <v>31</v>
      </c>
      <c r="C234" s="81" t="s">
        <v>35</v>
      </c>
      <c r="D234" s="94" t="s">
        <v>406</v>
      </c>
      <c r="E234" s="82" t="s">
        <v>421</v>
      </c>
      <c r="F234" s="83" t="s">
        <v>24</v>
      </c>
      <c r="G234" s="84">
        <f>IF(Requirements!$F234="Essential",9,IF(Requirements!$F234="Advanced",3,1))</f>
        <v>3</v>
      </c>
      <c r="H234" s="128">
        <v>5</v>
      </c>
      <c r="I234" s="211">
        <f>Requirements!$G$2:$G$282*(Requirements!$H$2:$H$282)</f>
        <v>15</v>
      </c>
      <c r="J234" s="84"/>
      <c r="K234" s="157"/>
      <c r="L234" s="214">
        <f>Requirements!$G$2:$G$282*(IF(Requirements!$K$2:$K$282&gt;0,Requirements!$K$2:$K$282,0))</f>
        <v>0</v>
      </c>
      <c r="M234" s="66"/>
      <c r="N234" s="157">
        <v>2</v>
      </c>
      <c r="O234" s="214">
        <f>_xlfn.SINGLE(Requirements!$G$2:$G$282)*(IF(_xlfn.SINGLE(Requirements!$N$2:$N$282)&gt;0,_xlfn.SINGLE(Requirements!$N$2:$N$282),0))</f>
        <v>6</v>
      </c>
      <c r="P234" s="66"/>
      <c r="Q234" s="157"/>
      <c r="R234" s="211">
        <f>_xlfn.SINGLE(Requirements!$G$2:$G$282)*(IF(_xlfn.SINGLE(Requirements!$Q$2:$Q$282)&gt;0,_xlfn.SINGLE(Requirements!$Q$2:$Q$282),0))</f>
        <v>0</v>
      </c>
    </row>
    <row r="235" spans="1:18" ht="39" customHeight="1" x14ac:dyDescent="0.55000000000000004">
      <c r="A235" s="146" t="s">
        <v>422</v>
      </c>
      <c r="B235" s="123" t="s">
        <v>31</v>
      </c>
      <c r="C235" s="124" t="s">
        <v>35</v>
      </c>
      <c r="D235" s="125" t="s">
        <v>406</v>
      </c>
      <c r="E235" s="82" t="s">
        <v>423</v>
      </c>
      <c r="F235" s="83" t="s">
        <v>24</v>
      </c>
      <c r="G235" s="84">
        <f>IF(Requirements!$F235="Essential",9,IF(Requirements!$F235="Advanced",3,1))</f>
        <v>3</v>
      </c>
      <c r="H235" s="128">
        <v>5</v>
      </c>
      <c r="I235" s="211">
        <f>Requirements!$G$2:$G$282*(Requirements!$H$2:$H$282)</f>
        <v>15</v>
      </c>
      <c r="J235" s="84"/>
      <c r="K235" s="157"/>
      <c r="L235" s="214">
        <f>Requirements!$G$2:$G$282*(IF(Requirements!$K$2:$K$282&gt;0,Requirements!$K$2:$K$282,0))</f>
        <v>0</v>
      </c>
      <c r="M235" s="66"/>
      <c r="N235" s="157">
        <v>1</v>
      </c>
      <c r="O235" s="214">
        <f>_xlfn.SINGLE(Requirements!$G$2:$G$282)*(IF(_xlfn.SINGLE(Requirements!$N$2:$N$282)&gt;0,_xlfn.SINGLE(Requirements!$N$2:$N$282),0))</f>
        <v>3</v>
      </c>
      <c r="P235" s="66"/>
      <c r="Q235" s="157"/>
      <c r="R235" s="211">
        <f>_xlfn.SINGLE(Requirements!$G$2:$G$282)*(IF(_xlfn.SINGLE(Requirements!$Q$2:$Q$282)&gt;0,_xlfn.SINGLE(Requirements!$Q$2:$Q$282),0))</f>
        <v>0</v>
      </c>
    </row>
    <row r="236" spans="1:18" ht="39" customHeight="1" x14ac:dyDescent="0.55000000000000004">
      <c r="A236" s="143" t="s">
        <v>424</v>
      </c>
      <c r="B236" s="123" t="s">
        <v>31</v>
      </c>
      <c r="C236" s="124" t="s">
        <v>35</v>
      </c>
      <c r="D236" s="125" t="s">
        <v>406</v>
      </c>
      <c r="E236" s="82" t="s">
        <v>425</v>
      </c>
      <c r="F236" s="83" t="s">
        <v>23</v>
      </c>
      <c r="G236" s="84">
        <f>IF(Requirements!$F236="Essential",9,IF(Requirements!$F236="Advanced",3,1))</f>
        <v>9</v>
      </c>
      <c r="H236" s="128">
        <v>5</v>
      </c>
      <c r="I236" s="211">
        <f>Requirements!$G$2:$G$282*(Requirements!$H$2:$H$282)</f>
        <v>45</v>
      </c>
      <c r="J236" s="84"/>
      <c r="K236" s="157"/>
      <c r="L236" s="214">
        <f>Requirements!$G$2:$G$282*(IF(Requirements!$K$2:$K$282&gt;0,Requirements!$K$2:$K$282,0))</f>
        <v>0</v>
      </c>
      <c r="M236" s="66"/>
      <c r="N236" s="157">
        <v>3</v>
      </c>
      <c r="O236" s="214">
        <f>_xlfn.SINGLE(Requirements!$G$2:$G$282)*(IF(_xlfn.SINGLE(Requirements!$N$2:$N$282)&gt;0,_xlfn.SINGLE(Requirements!$N$2:$N$282),0))</f>
        <v>27</v>
      </c>
      <c r="P236" s="66"/>
      <c r="Q236" s="157"/>
      <c r="R236" s="211">
        <f>_xlfn.SINGLE(Requirements!$G$2:$G$282)*(IF(_xlfn.SINGLE(Requirements!$Q$2:$Q$282)&gt;0,_xlfn.SINGLE(Requirements!$Q$2:$Q$282),0))</f>
        <v>0</v>
      </c>
    </row>
    <row r="237" spans="1:18" ht="39" customHeight="1" thickBot="1" x14ac:dyDescent="0.6">
      <c r="A237" s="147" t="s">
        <v>426</v>
      </c>
      <c r="B237" s="148" t="s">
        <v>31</v>
      </c>
      <c r="C237" s="149" t="s">
        <v>35</v>
      </c>
      <c r="D237" s="150" t="s">
        <v>406</v>
      </c>
      <c r="E237" s="151" t="s">
        <v>427</v>
      </c>
      <c r="F237" s="152" t="s">
        <v>24</v>
      </c>
      <c r="G237" s="153">
        <f>IF(Requirements!$F237="Essential",9,IF(Requirements!$F237="Advanced",3,1))</f>
        <v>3</v>
      </c>
      <c r="H237" s="128">
        <v>5</v>
      </c>
      <c r="I237" s="213">
        <f>Requirements!$G$2:$G$282*(Requirements!$H$2:$H$282)</f>
        <v>15</v>
      </c>
      <c r="J237" s="153"/>
      <c r="K237" s="160"/>
      <c r="L237" s="212">
        <f>Requirements!$G$2:$G$282*(IF(Requirements!$K$2:$K$282&gt;0,Requirements!$K$2:$K$282,0))</f>
        <v>0</v>
      </c>
      <c r="M237" s="154"/>
      <c r="N237" s="160">
        <v>2</v>
      </c>
      <c r="O237" s="212">
        <f>_xlfn.SINGLE(Requirements!$G$2:$G$282)*(IF(_xlfn.SINGLE(Requirements!$N$2:$N$282)&gt;0,_xlfn.SINGLE(Requirements!$N$2:$N$282),0))</f>
        <v>6</v>
      </c>
      <c r="P237" s="154"/>
      <c r="Q237" s="160"/>
      <c r="R237" s="213">
        <f>_xlfn.SINGLE(Requirements!$G$2:$G$282)*(IF(_xlfn.SINGLE(Requirements!$Q$2:$Q$282)&gt;0,_xlfn.SINGLE(Requirements!$Q$2:$Q$282),0))</f>
        <v>0</v>
      </c>
    </row>
    <row r="238" spans="1:18" ht="39" customHeight="1" x14ac:dyDescent="0.55000000000000004">
      <c r="A238" s="134" t="s">
        <v>428</v>
      </c>
      <c r="B238" s="135" t="s">
        <v>31</v>
      </c>
      <c r="C238" s="136" t="s">
        <v>36</v>
      </c>
      <c r="D238" s="137" t="s">
        <v>429</v>
      </c>
      <c r="E238" s="138" t="s">
        <v>682</v>
      </c>
      <c r="F238" s="139" t="s">
        <v>23</v>
      </c>
      <c r="G238" s="140">
        <f>IF(Requirements!$F238="Essential",9,IF(Requirements!$F238="Advanced",3,1))</f>
        <v>9</v>
      </c>
      <c r="H238" s="128">
        <v>5</v>
      </c>
      <c r="I238" s="217">
        <f>Requirements!$G$2:$G$282*(Requirements!$H$2:$H$282)</f>
        <v>45</v>
      </c>
      <c r="J238" s="140"/>
      <c r="K238" s="159"/>
      <c r="L238" s="216">
        <f>Requirements!$G$2:$G$282*(IF(Requirements!$K$2:$K$282&gt;0,Requirements!$K$2:$K$282,0))</f>
        <v>0</v>
      </c>
      <c r="M238" s="142"/>
      <c r="N238" s="159">
        <v>3</v>
      </c>
      <c r="O238" s="216">
        <f>_xlfn.SINGLE(Requirements!$G$2:$G$282)*(IF(_xlfn.SINGLE(Requirements!$N$2:$N$282)&gt;0,_xlfn.SINGLE(Requirements!$N$2:$N$282),0))</f>
        <v>27</v>
      </c>
      <c r="P238" s="142"/>
      <c r="Q238" s="159"/>
      <c r="R238" s="217">
        <f>_xlfn.SINGLE(Requirements!$G$2:$G$282)*(IF(_xlfn.SINGLE(Requirements!$Q$2:$Q$282)&gt;0,_xlfn.SINGLE(Requirements!$Q$2:$Q$282),0))</f>
        <v>0</v>
      </c>
    </row>
    <row r="239" spans="1:18" ht="39" customHeight="1" x14ac:dyDescent="0.55000000000000004">
      <c r="A239" s="143" t="s">
        <v>430</v>
      </c>
      <c r="B239" s="80" t="s">
        <v>31</v>
      </c>
      <c r="C239" s="81" t="s">
        <v>36</v>
      </c>
      <c r="D239" s="94" t="s">
        <v>429</v>
      </c>
      <c r="E239" s="82" t="s">
        <v>431</v>
      </c>
      <c r="F239" s="83" t="s">
        <v>24</v>
      </c>
      <c r="G239" s="84">
        <f>IF(Requirements!$F239="Essential",9,IF(Requirements!$F239="Advanced",3,1))</f>
        <v>3</v>
      </c>
      <c r="H239" s="128">
        <v>5</v>
      </c>
      <c r="I239" s="211">
        <f>Requirements!$G$2:$G$282*(Requirements!$H$2:$H$282)</f>
        <v>15</v>
      </c>
      <c r="J239" s="84"/>
      <c r="K239" s="157"/>
      <c r="L239" s="214">
        <f>Requirements!$G$2:$G$282*(IF(Requirements!$K$2:$K$282&gt;0,Requirements!$K$2:$K$282,0))</f>
        <v>0</v>
      </c>
      <c r="M239" s="66"/>
      <c r="N239" s="157">
        <v>1</v>
      </c>
      <c r="O239" s="214">
        <f>_xlfn.SINGLE(Requirements!$G$2:$G$282)*(IF(_xlfn.SINGLE(Requirements!$N$2:$N$282)&gt;0,_xlfn.SINGLE(Requirements!$N$2:$N$282),0))</f>
        <v>3</v>
      </c>
      <c r="P239" s="66"/>
      <c r="Q239" s="157"/>
      <c r="R239" s="211">
        <f>_xlfn.SINGLE(Requirements!$G$2:$G$282)*(IF(_xlfn.SINGLE(Requirements!$Q$2:$Q$282)&gt;0,_xlfn.SINGLE(Requirements!$Q$2:$Q$282),0))</f>
        <v>0</v>
      </c>
    </row>
    <row r="240" spans="1:18" ht="39" customHeight="1" x14ac:dyDescent="0.55000000000000004">
      <c r="A240" s="143" t="s">
        <v>432</v>
      </c>
      <c r="B240" s="80" t="s">
        <v>31</v>
      </c>
      <c r="C240" s="81" t="s">
        <v>36</v>
      </c>
      <c r="D240" s="94" t="s">
        <v>429</v>
      </c>
      <c r="E240" s="82" t="s">
        <v>433</v>
      </c>
      <c r="F240" s="83" t="s">
        <v>24</v>
      </c>
      <c r="G240" s="84">
        <f>IF(Requirements!$F240="Essential",9,IF(Requirements!$F240="Advanced",3,1))</f>
        <v>3</v>
      </c>
      <c r="H240" s="128">
        <v>5</v>
      </c>
      <c r="I240" s="211">
        <f>Requirements!$G$2:$G$282*(Requirements!$H$2:$H$282)</f>
        <v>15</v>
      </c>
      <c r="J240" s="84"/>
      <c r="K240" s="157"/>
      <c r="L240" s="214">
        <f>Requirements!$G$2:$G$282*(IF(Requirements!$K$2:$K$282&gt;0,Requirements!$K$2:$K$282,0))</f>
        <v>0</v>
      </c>
      <c r="M240" s="66"/>
      <c r="N240" s="157">
        <v>0</v>
      </c>
      <c r="O240" s="214">
        <f>_xlfn.SINGLE(Requirements!$G$2:$G$282)*(IF(_xlfn.SINGLE(Requirements!$N$2:$N$282)&gt;0,_xlfn.SINGLE(Requirements!$N$2:$N$282),0))</f>
        <v>0</v>
      </c>
      <c r="P240" s="66"/>
      <c r="Q240" s="157"/>
      <c r="R240" s="211">
        <f>_xlfn.SINGLE(Requirements!$G$2:$G$282)*(IF(_xlfn.SINGLE(Requirements!$Q$2:$Q$282)&gt;0,_xlfn.SINGLE(Requirements!$Q$2:$Q$282),0))</f>
        <v>0</v>
      </c>
    </row>
    <row r="241" spans="1:18" ht="39" customHeight="1" x14ac:dyDescent="0.55000000000000004">
      <c r="A241" s="146" t="s">
        <v>434</v>
      </c>
      <c r="B241" s="80" t="s">
        <v>31</v>
      </c>
      <c r="C241" s="81" t="s">
        <v>36</v>
      </c>
      <c r="D241" s="94" t="s">
        <v>429</v>
      </c>
      <c r="E241" s="82" t="s">
        <v>435</v>
      </c>
      <c r="F241" s="83" t="s">
        <v>24</v>
      </c>
      <c r="G241" s="84">
        <f>IF(Requirements!$F241="Essential",9,IF(Requirements!$F241="Advanced",3,1))</f>
        <v>3</v>
      </c>
      <c r="H241" s="128">
        <v>5</v>
      </c>
      <c r="I241" s="211">
        <f>Requirements!$G$2:$G$282*(Requirements!$H$2:$H$282)</f>
        <v>15</v>
      </c>
      <c r="J241" s="84"/>
      <c r="K241" s="157"/>
      <c r="L241" s="214">
        <f>Requirements!$G$2:$G$282*(IF(Requirements!$K$2:$K$282&gt;0,Requirements!$K$2:$K$282,0))</f>
        <v>0</v>
      </c>
      <c r="M241" s="66"/>
      <c r="N241" s="157">
        <v>0</v>
      </c>
      <c r="O241" s="214">
        <f>_xlfn.SINGLE(Requirements!$G$2:$G$282)*(IF(_xlfn.SINGLE(Requirements!$N$2:$N$282)&gt;0,_xlfn.SINGLE(Requirements!$N$2:$N$282),0))</f>
        <v>0</v>
      </c>
      <c r="P241" s="66"/>
      <c r="Q241" s="157"/>
      <c r="R241" s="211">
        <f>_xlfn.SINGLE(Requirements!$G$2:$G$282)*(IF(_xlfn.SINGLE(Requirements!$Q$2:$Q$282)&gt;0,_xlfn.SINGLE(Requirements!$Q$2:$Q$282),0))</f>
        <v>0</v>
      </c>
    </row>
    <row r="242" spans="1:18" ht="39" customHeight="1" x14ac:dyDescent="0.55000000000000004">
      <c r="A242" s="146" t="s">
        <v>436</v>
      </c>
      <c r="B242" s="123" t="s">
        <v>31</v>
      </c>
      <c r="C242" s="124" t="s">
        <v>36</v>
      </c>
      <c r="D242" s="125" t="s">
        <v>429</v>
      </c>
      <c r="E242" s="82" t="s">
        <v>437</v>
      </c>
      <c r="F242" s="83" t="s">
        <v>24</v>
      </c>
      <c r="G242" s="84">
        <f>IF(Requirements!$F242="Essential",9,IF(Requirements!$F242="Advanced",3,1))</f>
        <v>3</v>
      </c>
      <c r="H242" s="128">
        <v>5</v>
      </c>
      <c r="I242" s="211">
        <f>Requirements!$G$2:$G$282*(Requirements!$H$2:$H$282)</f>
        <v>15</v>
      </c>
      <c r="J242" s="84"/>
      <c r="K242" s="157"/>
      <c r="L242" s="214">
        <f>Requirements!$G$2:$G$282*(IF(Requirements!$K$2:$K$282&gt;0,Requirements!$K$2:$K$282,0))</f>
        <v>0</v>
      </c>
      <c r="M242" s="66"/>
      <c r="N242" s="157">
        <v>0</v>
      </c>
      <c r="O242" s="214">
        <f>_xlfn.SINGLE(Requirements!$G$2:$G$282)*(IF(_xlfn.SINGLE(Requirements!$N$2:$N$282)&gt;0,_xlfn.SINGLE(Requirements!$N$2:$N$282),0))</f>
        <v>0</v>
      </c>
      <c r="P242" s="66"/>
      <c r="Q242" s="157"/>
      <c r="R242" s="211">
        <f>_xlfn.SINGLE(Requirements!$G$2:$G$282)*(IF(_xlfn.SINGLE(Requirements!$Q$2:$Q$282)&gt;0,_xlfn.SINGLE(Requirements!$Q$2:$Q$282),0))</f>
        <v>0</v>
      </c>
    </row>
    <row r="243" spans="1:18" ht="39" customHeight="1" x14ac:dyDescent="0.55000000000000004">
      <c r="A243" s="143" t="s">
        <v>438</v>
      </c>
      <c r="B243" s="80" t="s">
        <v>31</v>
      </c>
      <c r="C243" s="81" t="s">
        <v>36</v>
      </c>
      <c r="D243" s="94" t="s">
        <v>439</v>
      </c>
      <c r="E243" s="82" t="s">
        <v>682</v>
      </c>
      <c r="F243" s="83" t="s">
        <v>23</v>
      </c>
      <c r="G243" s="84">
        <f>IF(Requirements!$F243="Essential",9,IF(Requirements!$F243="Advanced",3,1))</f>
        <v>9</v>
      </c>
      <c r="H243" s="128">
        <v>5</v>
      </c>
      <c r="I243" s="211">
        <f>Requirements!$G$2:$G$282*(Requirements!$H$2:$H$282)</f>
        <v>45</v>
      </c>
      <c r="J243" s="84"/>
      <c r="K243" s="157"/>
      <c r="L243" s="214">
        <f>Requirements!$G$2:$G$282*(IF(Requirements!$K$2:$K$282&gt;0,Requirements!$K$2:$K$282,0))</f>
        <v>0</v>
      </c>
      <c r="M243" s="66"/>
      <c r="N243" s="157">
        <v>2</v>
      </c>
      <c r="O243" s="214">
        <f>_xlfn.SINGLE(Requirements!$G$2:$G$282)*(IF(_xlfn.SINGLE(Requirements!$N$2:$N$282)&gt;0,_xlfn.SINGLE(Requirements!$N$2:$N$282),0))</f>
        <v>18</v>
      </c>
      <c r="P243" s="66"/>
      <c r="Q243" s="157"/>
      <c r="R243" s="211">
        <f>_xlfn.SINGLE(Requirements!$G$2:$G$282)*(IF(_xlfn.SINGLE(Requirements!$Q$2:$Q$282)&gt;0,_xlfn.SINGLE(Requirements!$Q$2:$Q$282),0))</f>
        <v>0</v>
      </c>
    </row>
    <row r="244" spans="1:18" ht="39" customHeight="1" x14ac:dyDescent="0.55000000000000004">
      <c r="A244" s="143" t="s">
        <v>440</v>
      </c>
      <c r="B244" s="80" t="s">
        <v>31</v>
      </c>
      <c r="C244" s="81" t="s">
        <v>36</v>
      </c>
      <c r="D244" s="94" t="s">
        <v>439</v>
      </c>
      <c r="E244" s="82" t="s">
        <v>431</v>
      </c>
      <c r="F244" s="83" t="s">
        <v>24</v>
      </c>
      <c r="G244" s="84">
        <f>IF(Requirements!$F244="Essential",9,IF(Requirements!$F244="Advanced",3,1))</f>
        <v>3</v>
      </c>
      <c r="H244" s="128">
        <v>5</v>
      </c>
      <c r="I244" s="211">
        <f>Requirements!$G$2:$G$282*(Requirements!$H$2:$H$282)</f>
        <v>15</v>
      </c>
      <c r="J244" s="84"/>
      <c r="K244" s="157"/>
      <c r="L244" s="214">
        <f>Requirements!$G$2:$G$282*(IF(Requirements!$K$2:$K$282&gt;0,Requirements!$K$2:$K$282,0))</f>
        <v>0</v>
      </c>
      <c r="M244" s="66"/>
      <c r="N244" s="157">
        <v>0</v>
      </c>
      <c r="O244" s="214">
        <f>_xlfn.SINGLE(Requirements!$G$2:$G$282)*(IF(_xlfn.SINGLE(Requirements!$N$2:$N$282)&gt;0,_xlfn.SINGLE(Requirements!$N$2:$N$282),0))</f>
        <v>0</v>
      </c>
      <c r="P244" s="66"/>
      <c r="Q244" s="157"/>
      <c r="R244" s="211">
        <f>_xlfn.SINGLE(Requirements!$G$2:$G$282)*(IF(_xlfn.SINGLE(Requirements!$Q$2:$Q$282)&gt;0,_xlfn.SINGLE(Requirements!$Q$2:$Q$282),0))</f>
        <v>0</v>
      </c>
    </row>
    <row r="245" spans="1:18" ht="39" customHeight="1" x14ac:dyDescent="0.55000000000000004">
      <c r="A245" s="146" t="s">
        <v>441</v>
      </c>
      <c r="B245" s="80" t="s">
        <v>31</v>
      </c>
      <c r="C245" s="81" t="s">
        <v>36</v>
      </c>
      <c r="D245" s="94" t="s">
        <v>439</v>
      </c>
      <c r="E245" s="82" t="s">
        <v>433</v>
      </c>
      <c r="F245" s="83" t="s">
        <v>24</v>
      </c>
      <c r="G245" s="84">
        <f>IF(Requirements!$F245="Essential",9,IF(Requirements!$F245="Advanced",3,1))</f>
        <v>3</v>
      </c>
      <c r="H245" s="128">
        <v>5</v>
      </c>
      <c r="I245" s="211">
        <f>Requirements!$G$2:$G$282*(Requirements!$H$2:$H$282)</f>
        <v>15</v>
      </c>
      <c r="J245" s="84"/>
      <c r="K245" s="157"/>
      <c r="L245" s="214">
        <f>Requirements!$G$2:$G$282*(IF(Requirements!$K$2:$K$282&gt;0,Requirements!$K$2:$K$282,0))</f>
        <v>0</v>
      </c>
      <c r="M245" s="66"/>
      <c r="N245" s="157">
        <v>1</v>
      </c>
      <c r="O245" s="214">
        <f>_xlfn.SINGLE(Requirements!$G$2:$G$282)*(IF(_xlfn.SINGLE(Requirements!$N$2:$N$282)&gt;0,_xlfn.SINGLE(Requirements!$N$2:$N$282),0))</f>
        <v>3</v>
      </c>
      <c r="P245" s="66"/>
      <c r="Q245" s="157"/>
      <c r="R245" s="211">
        <f>_xlfn.SINGLE(Requirements!$G$2:$G$282)*(IF(_xlfn.SINGLE(Requirements!$Q$2:$Q$282)&gt;0,_xlfn.SINGLE(Requirements!$Q$2:$Q$282),0))</f>
        <v>0</v>
      </c>
    </row>
    <row r="246" spans="1:18" ht="39" customHeight="1" x14ac:dyDescent="0.55000000000000004">
      <c r="A246" s="146" t="s">
        <v>442</v>
      </c>
      <c r="B246" s="123" t="s">
        <v>31</v>
      </c>
      <c r="C246" s="124" t="s">
        <v>36</v>
      </c>
      <c r="D246" s="125" t="s">
        <v>439</v>
      </c>
      <c r="E246" s="82" t="s">
        <v>435</v>
      </c>
      <c r="F246" s="83" t="s">
        <v>24</v>
      </c>
      <c r="G246" s="84">
        <f>IF(Requirements!$F246="Essential",9,IF(Requirements!$F246="Advanced",3,1))</f>
        <v>3</v>
      </c>
      <c r="H246" s="128">
        <v>5</v>
      </c>
      <c r="I246" s="211">
        <f>Requirements!$G$2:$G$282*(Requirements!$H$2:$H$282)</f>
        <v>15</v>
      </c>
      <c r="J246" s="84"/>
      <c r="K246" s="157"/>
      <c r="L246" s="214">
        <f>Requirements!$G$2:$G$282*(IF(Requirements!$K$2:$K$282&gt;0,Requirements!$K$2:$K$282,0))</f>
        <v>0</v>
      </c>
      <c r="M246" s="66"/>
      <c r="N246" s="157">
        <v>0</v>
      </c>
      <c r="O246" s="214">
        <f>_xlfn.SINGLE(Requirements!$G$2:$G$282)*(IF(_xlfn.SINGLE(Requirements!$N$2:$N$282)&gt;0,_xlfn.SINGLE(Requirements!$N$2:$N$282),0))</f>
        <v>0</v>
      </c>
      <c r="P246" s="66"/>
      <c r="Q246" s="157"/>
      <c r="R246" s="211">
        <f>_xlfn.SINGLE(Requirements!$G$2:$G$282)*(IF(_xlfn.SINGLE(Requirements!$Q$2:$Q$282)&gt;0,_xlfn.SINGLE(Requirements!$Q$2:$Q$282),0))</f>
        <v>0</v>
      </c>
    </row>
    <row r="247" spans="1:18" ht="39" customHeight="1" x14ac:dyDescent="0.55000000000000004">
      <c r="A247" s="143" t="s">
        <v>443</v>
      </c>
      <c r="B247" s="80" t="s">
        <v>31</v>
      </c>
      <c r="C247" s="81" t="s">
        <v>36</v>
      </c>
      <c r="D247" s="94" t="s">
        <v>439</v>
      </c>
      <c r="E247" s="82" t="s">
        <v>437</v>
      </c>
      <c r="F247" s="83" t="s">
        <v>24</v>
      </c>
      <c r="G247" s="84">
        <f>IF(Requirements!$F247="Essential",9,IF(Requirements!$F247="Advanced",3,1))</f>
        <v>3</v>
      </c>
      <c r="H247" s="128">
        <v>5</v>
      </c>
      <c r="I247" s="211">
        <f>Requirements!$G$2:$G$282*(Requirements!$H$2:$H$282)</f>
        <v>15</v>
      </c>
      <c r="J247" s="84"/>
      <c r="K247" s="157"/>
      <c r="L247" s="214">
        <f>Requirements!$G$2:$G$282*(IF(Requirements!$K$2:$K$282&gt;0,Requirements!$K$2:$K$282,0))</f>
        <v>0</v>
      </c>
      <c r="M247" s="66"/>
      <c r="N247" s="157">
        <v>1</v>
      </c>
      <c r="O247" s="214">
        <f>_xlfn.SINGLE(Requirements!$G$2:$G$282)*(IF(_xlfn.SINGLE(Requirements!$N$2:$N$282)&gt;0,_xlfn.SINGLE(Requirements!$N$2:$N$282),0))</f>
        <v>3</v>
      </c>
      <c r="P247" s="66"/>
      <c r="Q247" s="157"/>
      <c r="R247" s="211">
        <f>_xlfn.SINGLE(Requirements!$G$2:$G$282)*(IF(_xlfn.SINGLE(Requirements!$Q$2:$Q$282)&gt;0,_xlfn.SINGLE(Requirements!$Q$2:$Q$282),0))</f>
        <v>0</v>
      </c>
    </row>
    <row r="248" spans="1:18" ht="39" customHeight="1" x14ac:dyDescent="0.55000000000000004">
      <c r="A248" s="143" t="s">
        <v>444</v>
      </c>
      <c r="B248" s="80" t="s">
        <v>31</v>
      </c>
      <c r="C248" s="81" t="s">
        <v>36</v>
      </c>
      <c r="D248" s="94" t="s">
        <v>439</v>
      </c>
      <c r="E248" s="82" t="s">
        <v>445</v>
      </c>
      <c r="F248" s="83" t="s">
        <v>25</v>
      </c>
      <c r="G248" s="84">
        <f>IF(Requirements!$F248="Essential",9,IF(Requirements!$F248="Advanced",3,1))</f>
        <v>1</v>
      </c>
      <c r="H248" s="128">
        <v>5</v>
      </c>
      <c r="I248" s="211">
        <f>Requirements!$G$2:$G$282*(Requirements!$H$2:$H$282)</f>
        <v>5</v>
      </c>
      <c r="J248" s="84"/>
      <c r="K248" s="157"/>
      <c r="L248" s="214">
        <f>Requirements!$G$2:$G$282*(IF(Requirements!$K$2:$K$282&gt;0,Requirements!$K$2:$K$282,0))</f>
        <v>0</v>
      </c>
      <c r="M248" s="66"/>
      <c r="N248" s="157">
        <v>0</v>
      </c>
      <c r="O248" s="214">
        <f>_xlfn.SINGLE(Requirements!$G$2:$G$282)*(IF(_xlfn.SINGLE(Requirements!$N$2:$N$282)&gt;0,_xlfn.SINGLE(Requirements!$N$2:$N$282),0))</f>
        <v>0</v>
      </c>
      <c r="P248" s="66"/>
      <c r="Q248" s="157"/>
      <c r="R248" s="211">
        <f>_xlfn.SINGLE(Requirements!$G$2:$G$282)*(IF(_xlfn.SINGLE(Requirements!$Q$2:$Q$282)&gt;0,_xlfn.SINGLE(Requirements!$Q$2:$Q$282),0))</f>
        <v>0</v>
      </c>
    </row>
    <row r="249" spans="1:18" ht="39" customHeight="1" x14ac:dyDescent="0.55000000000000004">
      <c r="A249" s="146" t="s">
        <v>446</v>
      </c>
      <c r="B249" s="80" t="s">
        <v>31</v>
      </c>
      <c r="C249" s="81" t="s">
        <v>36</v>
      </c>
      <c r="D249" s="94" t="s">
        <v>447</v>
      </c>
      <c r="E249" s="82" t="s">
        <v>448</v>
      </c>
      <c r="F249" s="83" t="s">
        <v>23</v>
      </c>
      <c r="G249" s="84">
        <f>IF(Requirements!$F249="Essential",9,IF(Requirements!$F249="Advanced",3,1))</f>
        <v>9</v>
      </c>
      <c r="H249" s="128">
        <v>5</v>
      </c>
      <c r="I249" s="211">
        <f>Requirements!$G$2:$G$282*(Requirements!$H$2:$H$282)</f>
        <v>45</v>
      </c>
      <c r="J249" s="84"/>
      <c r="K249" s="157"/>
      <c r="L249" s="214">
        <f>Requirements!$G$2:$G$282*(IF(Requirements!$K$2:$K$282&gt;0,Requirements!$K$2:$K$282,0))</f>
        <v>0</v>
      </c>
      <c r="M249" s="66"/>
      <c r="N249" s="157">
        <v>2</v>
      </c>
      <c r="O249" s="214">
        <f>_xlfn.SINGLE(Requirements!$G$2:$G$282)*(IF(_xlfn.SINGLE(Requirements!$N$2:$N$282)&gt;0,_xlfn.SINGLE(Requirements!$N$2:$N$282),0))</f>
        <v>18</v>
      </c>
      <c r="P249" s="66"/>
      <c r="Q249" s="157"/>
      <c r="R249" s="211">
        <f>_xlfn.SINGLE(Requirements!$G$2:$G$282)*(IF(_xlfn.SINGLE(Requirements!$Q$2:$Q$282)&gt;0,_xlfn.SINGLE(Requirements!$Q$2:$Q$282),0))</f>
        <v>0</v>
      </c>
    </row>
    <row r="250" spans="1:18" ht="39" customHeight="1" x14ac:dyDescent="0.55000000000000004">
      <c r="A250" s="146" t="s">
        <v>449</v>
      </c>
      <c r="B250" s="123" t="s">
        <v>31</v>
      </c>
      <c r="C250" s="124" t="s">
        <v>36</v>
      </c>
      <c r="D250" s="125" t="s">
        <v>447</v>
      </c>
      <c r="E250" s="82" t="s">
        <v>450</v>
      </c>
      <c r="F250" s="83" t="s">
        <v>24</v>
      </c>
      <c r="G250" s="84">
        <f>IF(Requirements!$F250="Essential",9,IF(Requirements!$F250="Advanced",3,1))</f>
        <v>3</v>
      </c>
      <c r="H250" s="128">
        <v>5</v>
      </c>
      <c r="I250" s="211">
        <f>Requirements!$G$2:$G$282*(Requirements!$H$2:$H$282)</f>
        <v>15</v>
      </c>
      <c r="J250" s="84"/>
      <c r="K250" s="157"/>
      <c r="L250" s="214">
        <f>Requirements!$G$2:$G$282*(IF(Requirements!$K$2:$K$282&gt;0,Requirements!$K$2:$K$282,0))</f>
        <v>0</v>
      </c>
      <c r="M250" s="66"/>
      <c r="N250" s="157">
        <v>1</v>
      </c>
      <c r="O250" s="214">
        <f>_xlfn.SINGLE(Requirements!$G$2:$G$282)*(IF(_xlfn.SINGLE(Requirements!$N$2:$N$282)&gt;0,_xlfn.SINGLE(Requirements!$N$2:$N$282),0))</f>
        <v>3</v>
      </c>
      <c r="P250" s="66"/>
      <c r="Q250" s="157"/>
      <c r="R250" s="211">
        <f>_xlfn.SINGLE(Requirements!$G$2:$G$282)*(IF(_xlfn.SINGLE(Requirements!$Q$2:$Q$282)&gt;0,_xlfn.SINGLE(Requirements!$Q$2:$Q$282),0))</f>
        <v>0</v>
      </c>
    </row>
    <row r="251" spans="1:18" ht="39" customHeight="1" x14ac:dyDescent="0.55000000000000004">
      <c r="A251" s="143" t="s">
        <v>451</v>
      </c>
      <c r="B251" s="123" t="s">
        <v>31</v>
      </c>
      <c r="C251" s="124" t="s">
        <v>36</v>
      </c>
      <c r="D251" s="125" t="s">
        <v>447</v>
      </c>
      <c r="E251" s="82" t="s">
        <v>452</v>
      </c>
      <c r="F251" s="83" t="s">
        <v>24</v>
      </c>
      <c r="G251" s="84">
        <f>IF(Requirements!$F251="Essential",9,IF(Requirements!$F251="Advanced",3,1))</f>
        <v>3</v>
      </c>
      <c r="H251" s="128">
        <v>5</v>
      </c>
      <c r="I251" s="211">
        <f>Requirements!$G$2:$G$282*(Requirements!$H$2:$H$282)</f>
        <v>15</v>
      </c>
      <c r="J251" s="84"/>
      <c r="K251" s="157"/>
      <c r="L251" s="214">
        <f>Requirements!$G$2:$G$282*(IF(Requirements!$K$2:$K$282&gt;0,Requirements!$K$2:$K$282,0))</f>
        <v>0</v>
      </c>
      <c r="M251" s="66"/>
      <c r="N251" s="157">
        <v>1</v>
      </c>
      <c r="O251" s="214">
        <f>_xlfn.SINGLE(Requirements!$G$2:$G$282)*(IF(_xlfn.SINGLE(Requirements!$N$2:$N$282)&gt;0,_xlfn.SINGLE(Requirements!$N$2:$N$282),0))</f>
        <v>3</v>
      </c>
      <c r="P251" s="66"/>
      <c r="Q251" s="157"/>
      <c r="R251" s="211">
        <f>_xlfn.SINGLE(Requirements!$G$2:$G$282)*(IF(_xlfn.SINGLE(Requirements!$Q$2:$Q$282)&gt;0,_xlfn.SINGLE(Requirements!$Q$2:$Q$282),0))</f>
        <v>0</v>
      </c>
    </row>
    <row r="252" spans="1:18" ht="39" customHeight="1" x14ac:dyDescent="0.55000000000000004">
      <c r="A252" s="146" t="s">
        <v>453</v>
      </c>
      <c r="B252" s="123" t="s">
        <v>31</v>
      </c>
      <c r="C252" s="124" t="s">
        <v>36</v>
      </c>
      <c r="D252" s="125" t="s">
        <v>447</v>
      </c>
      <c r="E252" s="82" t="s">
        <v>454</v>
      </c>
      <c r="F252" s="83" t="s">
        <v>24</v>
      </c>
      <c r="G252" s="84">
        <f>IF(Requirements!$F252="Essential",9,IF(Requirements!$F252="Advanced",3,1))</f>
        <v>3</v>
      </c>
      <c r="H252" s="128">
        <v>5</v>
      </c>
      <c r="I252" s="211">
        <f>Requirements!$G$2:$G$282*(Requirements!$H$2:$H$282)</f>
        <v>15</v>
      </c>
      <c r="J252" s="84"/>
      <c r="K252" s="157"/>
      <c r="L252" s="214">
        <f>Requirements!$G$2:$G$282*(IF(Requirements!$K$2:$K$282&gt;0,Requirements!$K$2:$K$282,0))</f>
        <v>0</v>
      </c>
      <c r="M252" s="66"/>
      <c r="N252" s="157">
        <v>1</v>
      </c>
      <c r="O252" s="214">
        <f>_xlfn.SINGLE(Requirements!$G$2:$G$282)*(IF(_xlfn.SINGLE(Requirements!$N$2:$N$282)&gt;0,_xlfn.SINGLE(Requirements!$N$2:$N$282),0))</f>
        <v>3</v>
      </c>
      <c r="P252" s="66"/>
      <c r="Q252" s="157"/>
      <c r="R252" s="211">
        <f>_xlfn.SINGLE(Requirements!$G$2:$G$282)*(IF(_xlfn.SINGLE(Requirements!$Q$2:$Q$282)&gt;0,_xlfn.SINGLE(Requirements!$Q$2:$Q$282),0))</f>
        <v>0</v>
      </c>
    </row>
    <row r="253" spans="1:18" ht="39" customHeight="1" thickBot="1" x14ac:dyDescent="0.6">
      <c r="A253" s="147" t="s">
        <v>455</v>
      </c>
      <c r="B253" s="148" t="s">
        <v>31</v>
      </c>
      <c r="C253" s="149" t="s">
        <v>36</v>
      </c>
      <c r="D253" s="150" t="s">
        <v>447</v>
      </c>
      <c r="E253" s="151" t="s">
        <v>456</v>
      </c>
      <c r="F253" s="152" t="s">
        <v>24</v>
      </c>
      <c r="G253" s="153">
        <f>IF(Requirements!$F253="Essential",9,IF(Requirements!$F253="Advanced",3,1))</f>
        <v>3</v>
      </c>
      <c r="H253" s="128">
        <v>5</v>
      </c>
      <c r="I253" s="213">
        <f>Requirements!$G$2:$G$282*(Requirements!$H$2:$H$282)</f>
        <v>15</v>
      </c>
      <c r="J253" s="153"/>
      <c r="K253" s="160"/>
      <c r="L253" s="212">
        <f>Requirements!$G$2:$G$282*(IF(Requirements!$K$2:$K$282&gt;0,Requirements!$K$2:$K$282,0))</f>
        <v>0</v>
      </c>
      <c r="M253" s="154"/>
      <c r="N253" s="160">
        <v>1</v>
      </c>
      <c r="O253" s="212">
        <f>_xlfn.SINGLE(Requirements!$G$2:$G$282)*(IF(_xlfn.SINGLE(Requirements!$N$2:$N$282)&gt;0,_xlfn.SINGLE(Requirements!$N$2:$N$282),0))</f>
        <v>3</v>
      </c>
      <c r="P253" s="154"/>
      <c r="Q253" s="160"/>
      <c r="R253" s="213">
        <f>_xlfn.SINGLE(Requirements!$G$2:$G$282)*(IF(_xlfn.SINGLE(Requirements!$Q$2:$Q$282)&gt;0,_xlfn.SINGLE(Requirements!$Q$2:$Q$282),0))</f>
        <v>0</v>
      </c>
    </row>
    <row r="254" spans="1:18" ht="39" customHeight="1" x14ac:dyDescent="0.55000000000000004">
      <c r="A254" s="134" t="s">
        <v>457</v>
      </c>
      <c r="B254" s="135" t="s">
        <v>31</v>
      </c>
      <c r="C254" s="136" t="s">
        <v>37</v>
      </c>
      <c r="D254" s="137" t="s">
        <v>458</v>
      </c>
      <c r="E254" s="138" t="s">
        <v>688</v>
      </c>
      <c r="F254" s="139" t="s">
        <v>24</v>
      </c>
      <c r="G254" s="140">
        <f>IF(Requirements!$F254="Essential",9,IF(Requirements!$F254="Advanced",3,1))</f>
        <v>3</v>
      </c>
      <c r="H254" s="128">
        <v>5</v>
      </c>
      <c r="I254" s="217">
        <f>Requirements!$G$2:$G$282*(Requirements!$H$2:$H$282)</f>
        <v>15</v>
      </c>
      <c r="J254" s="140"/>
      <c r="K254" s="159"/>
      <c r="L254" s="216">
        <f>Requirements!$G$2:$G$282*(IF(Requirements!$K$2:$K$282&gt;0,Requirements!$K$2:$K$282,0))</f>
        <v>0</v>
      </c>
      <c r="M254" s="142"/>
      <c r="N254" s="159">
        <v>2</v>
      </c>
      <c r="O254" s="216">
        <f>_xlfn.SINGLE(Requirements!$G$2:$G$282)*(IF(_xlfn.SINGLE(Requirements!$N$2:$N$282)&gt;0,_xlfn.SINGLE(Requirements!$N$2:$N$282),0))</f>
        <v>6</v>
      </c>
      <c r="P254" s="142"/>
      <c r="Q254" s="159"/>
      <c r="R254" s="217">
        <f>_xlfn.SINGLE(Requirements!$G$2:$G$282)*(IF(_xlfn.SINGLE(Requirements!$Q$2:$Q$282)&gt;0,_xlfn.SINGLE(Requirements!$Q$2:$Q$282),0))</f>
        <v>0</v>
      </c>
    </row>
    <row r="255" spans="1:18" ht="39" customHeight="1" x14ac:dyDescent="0.55000000000000004">
      <c r="A255" s="143" t="s">
        <v>459</v>
      </c>
      <c r="B255" s="80" t="s">
        <v>31</v>
      </c>
      <c r="C255" s="81" t="s">
        <v>37</v>
      </c>
      <c r="D255" s="94" t="s">
        <v>458</v>
      </c>
      <c r="E255" s="82" t="s">
        <v>689</v>
      </c>
      <c r="F255" s="83" t="s">
        <v>24</v>
      </c>
      <c r="G255" s="84">
        <f>IF(Requirements!$F255="Essential",9,IF(Requirements!$F255="Advanced",3,1))</f>
        <v>3</v>
      </c>
      <c r="H255" s="128">
        <v>5</v>
      </c>
      <c r="I255" s="211">
        <f>Requirements!$G$2:$G$282*(Requirements!$H$2:$H$282)</f>
        <v>15</v>
      </c>
      <c r="J255" s="84"/>
      <c r="K255" s="157"/>
      <c r="L255" s="214">
        <f>Requirements!$G$2:$G$282*(IF(Requirements!$K$2:$K$282&gt;0,Requirements!$K$2:$K$282,0))</f>
        <v>0</v>
      </c>
      <c r="M255" s="66"/>
      <c r="N255" s="157">
        <v>1</v>
      </c>
      <c r="O255" s="214">
        <f>_xlfn.SINGLE(Requirements!$G$2:$G$282)*(IF(_xlfn.SINGLE(Requirements!$N$2:$N$282)&gt;0,_xlfn.SINGLE(Requirements!$N$2:$N$282),0))</f>
        <v>3</v>
      </c>
      <c r="P255" s="66"/>
      <c r="Q255" s="157"/>
      <c r="R255" s="211">
        <f>_xlfn.SINGLE(Requirements!$G$2:$G$282)*(IF(_xlfn.SINGLE(Requirements!$Q$2:$Q$282)&gt;0,_xlfn.SINGLE(Requirements!$Q$2:$Q$282),0))</f>
        <v>0</v>
      </c>
    </row>
    <row r="256" spans="1:18" ht="39" customHeight="1" x14ac:dyDescent="0.55000000000000004">
      <c r="A256" s="143" t="s">
        <v>460</v>
      </c>
      <c r="B256" s="80" t="s">
        <v>31</v>
      </c>
      <c r="C256" s="81" t="s">
        <v>37</v>
      </c>
      <c r="D256" s="94" t="s">
        <v>458</v>
      </c>
      <c r="E256" s="82" t="s">
        <v>690</v>
      </c>
      <c r="F256" s="83" t="s">
        <v>24</v>
      </c>
      <c r="G256" s="84">
        <f>IF(Requirements!$F256="Essential",9,IF(Requirements!$F256="Advanced",3,1))</f>
        <v>3</v>
      </c>
      <c r="H256" s="128">
        <v>5</v>
      </c>
      <c r="I256" s="211">
        <f>Requirements!$G$2:$G$282*(Requirements!$H$2:$H$282)</f>
        <v>15</v>
      </c>
      <c r="J256" s="84"/>
      <c r="K256" s="157"/>
      <c r="L256" s="214">
        <f>Requirements!$G$2:$G$282*(IF(Requirements!$K$2:$K$282&gt;0,Requirements!$K$2:$K$282,0))</f>
        <v>0</v>
      </c>
      <c r="M256" s="66"/>
      <c r="N256" s="157">
        <v>0</v>
      </c>
      <c r="O256" s="214">
        <f>_xlfn.SINGLE(Requirements!$G$2:$G$282)*(IF(_xlfn.SINGLE(Requirements!$N$2:$N$282)&gt;0,_xlfn.SINGLE(Requirements!$N$2:$N$282),0))</f>
        <v>0</v>
      </c>
      <c r="P256" s="66"/>
      <c r="Q256" s="157"/>
      <c r="R256" s="211">
        <f>_xlfn.SINGLE(Requirements!$G$2:$G$282)*(IF(_xlfn.SINGLE(Requirements!$Q$2:$Q$282)&gt;0,_xlfn.SINGLE(Requirements!$Q$2:$Q$282),0))</f>
        <v>0</v>
      </c>
    </row>
    <row r="257" spans="1:18" ht="39" customHeight="1" x14ac:dyDescent="0.55000000000000004">
      <c r="A257" s="146" t="s">
        <v>461</v>
      </c>
      <c r="B257" s="80" t="s">
        <v>31</v>
      </c>
      <c r="C257" s="81" t="s">
        <v>37</v>
      </c>
      <c r="D257" s="94" t="s">
        <v>462</v>
      </c>
      <c r="E257" s="82" t="s">
        <v>691</v>
      </c>
      <c r="F257" s="83" t="s">
        <v>24</v>
      </c>
      <c r="G257" s="84">
        <f>IF(Requirements!$F257="Essential",9,IF(Requirements!$F257="Advanced",3,1))</f>
        <v>3</v>
      </c>
      <c r="H257" s="128">
        <v>5</v>
      </c>
      <c r="I257" s="211">
        <f>Requirements!$G$2:$G$282*(Requirements!$H$2:$H$282)</f>
        <v>15</v>
      </c>
      <c r="J257" s="84"/>
      <c r="K257" s="157"/>
      <c r="L257" s="214">
        <f>Requirements!$G$2:$G$282*(IF(Requirements!$K$2:$K$282&gt;0,Requirements!$K$2:$K$282,0))</f>
        <v>0</v>
      </c>
      <c r="M257" s="66"/>
      <c r="N257" s="157">
        <v>1</v>
      </c>
      <c r="O257" s="214">
        <f>_xlfn.SINGLE(Requirements!$G$2:$G$282)*(IF(_xlfn.SINGLE(Requirements!$N$2:$N$282)&gt;0,_xlfn.SINGLE(Requirements!$N$2:$N$282),0))</f>
        <v>3</v>
      </c>
      <c r="P257" s="66"/>
      <c r="Q257" s="157"/>
      <c r="R257" s="211">
        <f>_xlfn.SINGLE(Requirements!$G$2:$G$282)*(IF(_xlfn.SINGLE(Requirements!$Q$2:$Q$282)&gt;0,_xlfn.SINGLE(Requirements!$Q$2:$Q$282),0))</f>
        <v>0</v>
      </c>
    </row>
    <row r="258" spans="1:18" ht="39" customHeight="1" x14ac:dyDescent="0.55000000000000004">
      <c r="A258" s="146" t="s">
        <v>463</v>
      </c>
      <c r="B258" s="123" t="s">
        <v>31</v>
      </c>
      <c r="C258" s="124" t="s">
        <v>37</v>
      </c>
      <c r="D258" s="125" t="s">
        <v>462</v>
      </c>
      <c r="E258" s="82" t="s">
        <v>692</v>
      </c>
      <c r="F258" s="83" t="s">
        <v>24</v>
      </c>
      <c r="G258" s="84">
        <f>IF(Requirements!$F258="Essential",9,IF(Requirements!$F258="Advanced",3,1))</f>
        <v>3</v>
      </c>
      <c r="H258" s="128">
        <v>5</v>
      </c>
      <c r="I258" s="211">
        <f>Requirements!$G$2:$G$282*(Requirements!$H$2:$H$282)</f>
        <v>15</v>
      </c>
      <c r="J258" s="84"/>
      <c r="K258" s="157"/>
      <c r="L258" s="214">
        <f>Requirements!$G$2:$G$282*(IF(Requirements!$K$2:$K$282&gt;0,Requirements!$K$2:$K$282,0))</f>
        <v>0</v>
      </c>
      <c r="M258" s="66"/>
      <c r="N258" s="157">
        <v>0</v>
      </c>
      <c r="O258" s="214">
        <f>_xlfn.SINGLE(Requirements!$G$2:$G$282)*(IF(_xlfn.SINGLE(Requirements!$N$2:$N$282)&gt;0,_xlfn.SINGLE(Requirements!$N$2:$N$282),0))</f>
        <v>0</v>
      </c>
      <c r="P258" s="66"/>
      <c r="Q258" s="157"/>
      <c r="R258" s="211">
        <f>_xlfn.SINGLE(Requirements!$G$2:$G$282)*(IF(_xlfn.SINGLE(Requirements!$Q$2:$Q$282)&gt;0,_xlfn.SINGLE(Requirements!$Q$2:$Q$282),0))</f>
        <v>0</v>
      </c>
    </row>
    <row r="259" spans="1:18" ht="39" customHeight="1" x14ac:dyDescent="0.55000000000000004">
      <c r="A259" s="143" t="s">
        <v>464</v>
      </c>
      <c r="B259" s="123" t="s">
        <v>31</v>
      </c>
      <c r="C259" s="124" t="s">
        <v>37</v>
      </c>
      <c r="D259" s="125" t="s">
        <v>462</v>
      </c>
      <c r="E259" s="82" t="s">
        <v>465</v>
      </c>
      <c r="F259" s="83" t="s">
        <v>25</v>
      </c>
      <c r="G259" s="84">
        <f>IF(Requirements!$F259="Essential",9,IF(Requirements!$F259="Advanced",3,1))</f>
        <v>1</v>
      </c>
      <c r="H259" s="128">
        <v>5</v>
      </c>
      <c r="I259" s="211">
        <f>Requirements!$G$2:$G$282*(Requirements!$H$2:$H$282)</f>
        <v>5</v>
      </c>
      <c r="J259" s="84"/>
      <c r="K259" s="157"/>
      <c r="L259" s="214">
        <f>Requirements!$G$2:$G$282*(IF(Requirements!$K$2:$K$282&gt;0,Requirements!$K$2:$K$282,0))</f>
        <v>0</v>
      </c>
      <c r="M259" s="66"/>
      <c r="N259" s="157">
        <v>0</v>
      </c>
      <c r="O259" s="214">
        <f>_xlfn.SINGLE(Requirements!$G$2:$G$282)*(IF(_xlfn.SINGLE(Requirements!$N$2:$N$282)&gt;0,_xlfn.SINGLE(Requirements!$N$2:$N$282),0))</f>
        <v>0</v>
      </c>
      <c r="P259" s="66"/>
      <c r="Q259" s="157"/>
      <c r="R259" s="211">
        <f>_xlfn.SINGLE(Requirements!$G$2:$G$282)*(IF(_xlfn.SINGLE(Requirements!$Q$2:$Q$282)&gt;0,_xlfn.SINGLE(Requirements!$Q$2:$Q$282),0))</f>
        <v>0</v>
      </c>
    </row>
    <row r="260" spans="1:18" ht="39" customHeight="1" x14ac:dyDescent="0.55000000000000004">
      <c r="A260" s="146" t="s">
        <v>466</v>
      </c>
      <c r="B260" s="123" t="s">
        <v>31</v>
      </c>
      <c r="C260" s="124" t="s">
        <v>37</v>
      </c>
      <c r="D260" s="125" t="s">
        <v>462</v>
      </c>
      <c r="E260" s="82" t="s">
        <v>467</v>
      </c>
      <c r="F260" s="83" t="s">
        <v>24</v>
      </c>
      <c r="G260" s="84">
        <f>IF(Requirements!$F260="Essential",9,IF(Requirements!$F260="Advanced",3,1))</f>
        <v>3</v>
      </c>
      <c r="H260" s="128">
        <v>5</v>
      </c>
      <c r="I260" s="211">
        <f>Requirements!$G$2:$G$282*(Requirements!$H$2:$H$282)</f>
        <v>15</v>
      </c>
      <c r="J260" s="84"/>
      <c r="K260" s="157"/>
      <c r="L260" s="214">
        <f>Requirements!$G$2:$G$282*(IF(Requirements!$K$2:$K$282&gt;0,Requirements!$K$2:$K$282,0))</f>
        <v>0</v>
      </c>
      <c r="M260" s="66"/>
      <c r="N260" s="157">
        <v>1</v>
      </c>
      <c r="O260" s="214">
        <f>_xlfn.SINGLE(Requirements!$G$2:$G$282)*(IF(_xlfn.SINGLE(Requirements!$N$2:$N$282)&gt;0,_xlfn.SINGLE(Requirements!$N$2:$N$282),0))</f>
        <v>3</v>
      </c>
      <c r="P260" s="66"/>
      <c r="Q260" s="157"/>
      <c r="R260" s="211">
        <f>_xlfn.SINGLE(Requirements!$G$2:$G$282)*(IF(_xlfn.SINGLE(Requirements!$Q$2:$Q$282)&gt;0,_xlfn.SINGLE(Requirements!$Q$2:$Q$282),0))</f>
        <v>0</v>
      </c>
    </row>
    <row r="261" spans="1:18" ht="39" customHeight="1" x14ac:dyDescent="0.55000000000000004">
      <c r="A261" s="143" t="s">
        <v>468</v>
      </c>
      <c r="B261" s="123" t="s">
        <v>31</v>
      </c>
      <c r="C261" s="124" t="s">
        <v>37</v>
      </c>
      <c r="D261" s="125" t="s">
        <v>462</v>
      </c>
      <c r="E261" s="82" t="s">
        <v>469</v>
      </c>
      <c r="F261" s="83" t="s">
        <v>24</v>
      </c>
      <c r="G261" s="84">
        <f>IF(Requirements!$F261="Essential",9,IF(Requirements!$F261="Advanced",3,1))</f>
        <v>3</v>
      </c>
      <c r="H261" s="128">
        <v>5</v>
      </c>
      <c r="I261" s="211">
        <f>Requirements!$G$2:$G$282*(Requirements!$H$2:$H$282)</f>
        <v>15</v>
      </c>
      <c r="J261" s="84"/>
      <c r="K261" s="157"/>
      <c r="L261" s="214">
        <f>Requirements!$G$2:$G$282*(IF(Requirements!$K$2:$K$282&gt;0,Requirements!$K$2:$K$282,0))</f>
        <v>0</v>
      </c>
      <c r="M261" s="66"/>
      <c r="N261" s="157">
        <v>0</v>
      </c>
      <c r="O261" s="214">
        <f>_xlfn.SINGLE(Requirements!$G$2:$G$282)*(IF(_xlfn.SINGLE(Requirements!$N$2:$N$282)&gt;0,_xlfn.SINGLE(Requirements!$N$2:$N$282),0))</f>
        <v>0</v>
      </c>
      <c r="P261" s="66"/>
      <c r="Q261" s="157"/>
      <c r="R261" s="211">
        <f>_xlfn.SINGLE(Requirements!$G$2:$G$282)*(IF(_xlfn.SINGLE(Requirements!$Q$2:$Q$282)&gt;0,_xlfn.SINGLE(Requirements!$Q$2:$Q$282),0))</f>
        <v>0</v>
      </c>
    </row>
    <row r="262" spans="1:18" ht="39" customHeight="1" x14ac:dyDescent="0.55000000000000004">
      <c r="A262" s="146" t="s">
        <v>470</v>
      </c>
      <c r="B262" s="123" t="s">
        <v>31</v>
      </c>
      <c r="C262" s="124" t="s">
        <v>37</v>
      </c>
      <c r="D262" s="125" t="s">
        <v>462</v>
      </c>
      <c r="E262" s="82" t="s">
        <v>471</v>
      </c>
      <c r="F262" s="83" t="s">
        <v>24</v>
      </c>
      <c r="G262" s="84">
        <f>IF(Requirements!$F262="Essential",9,IF(Requirements!$F262="Advanced",3,1))</f>
        <v>3</v>
      </c>
      <c r="H262" s="128">
        <v>5</v>
      </c>
      <c r="I262" s="211">
        <f>Requirements!$G$2:$G$282*(Requirements!$H$2:$H$282)</f>
        <v>15</v>
      </c>
      <c r="J262" s="84"/>
      <c r="K262" s="157">
        <v>5</v>
      </c>
      <c r="L262" s="214">
        <f>Requirements!$G$2:$G$282*(IF(Requirements!$K$2:$K$282&gt;0,Requirements!$K$2:$K$282,0))</f>
        <v>15</v>
      </c>
      <c r="M262" s="66"/>
      <c r="N262" s="157">
        <v>5</v>
      </c>
      <c r="O262" s="214">
        <f>_xlfn.SINGLE(Requirements!$G$2:$G$282)*(IF(_xlfn.SINGLE(Requirements!$N$2:$N$282)&gt;0,_xlfn.SINGLE(Requirements!$N$2:$N$282),0))</f>
        <v>15</v>
      </c>
      <c r="P262" s="66"/>
      <c r="Q262" s="157">
        <v>1</v>
      </c>
      <c r="R262" s="211">
        <f>_xlfn.SINGLE(Requirements!$G$2:$G$282)*(IF(_xlfn.SINGLE(Requirements!$Q$2:$Q$282)&gt;0,_xlfn.SINGLE(Requirements!$Q$2:$Q$282),0))</f>
        <v>3</v>
      </c>
    </row>
    <row r="263" spans="1:18" ht="39" customHeight="1" x14ac:dyDescent="0.55000000000000004">
      <c r="A263" s="146" t="s">
        <v>472</v>
      </c>
      <c r="B263" s="123" t="s">
        <v>31</v>
      </c>
      <c r="C263" s="124" t="s">
        <v>37</v>
      </c>
      <c r="D263" s="125" t="s">
        <v>462</v>
      </c>
      <c r="E263" s="82" t="s">
        <v>693</v>
      </c>
      <c r="F263" s="83" t="s">
        <v>24</v>
      </c>
      <c r="G263" s="84">
        <f>IF(Requirements!$F263="Essential",9,IF(Requirements!$F263="Advanced",3,1))</f>
        <v>3</v>
      </c>
      <c r="H263" s="128">
        <v>5</v>
      </c>
      <c r="I263" s="211">
        <f>Requirements!$G$2:$G$282*(Requirements!$H$2:$H$282)</f>
        <v>15</v>
      </c>
      <c r="J263" s="84"/>
      <c r="K263" s="157">
        <v>5</v>
      </c>
      <c r="L263" s="214">
        <f>Requirements!$G$2:$G$282*(IF(Requirements!$K$2:$K$282&gt;0,Requirements!$K$2:$K$282,0))</f>
        <v>15</v>
      </c>
      <c r="M263" s="66"/>
      <c r="N263" s="157">
        <v>5</v>
      </c>
      <c r="O263" s="214">
        <f>_xlfn.SINGLE(Requirements!$G$2:$G$282)*(IF(_xlfn.SINGLE(Requirements!$N$2:$N$282)&gt;0,_xlfn.SINGLE(Requirements!$N$2:$N$282),0))</f>
        <v>15</v>
      </c>
      <c r="P263" s="66"/>
      <c r="Q263" s="157">
        <v>2</v>
      </c>
      <c r="R263" s="211">
        <f>_xlfn.SINGLE(Requirements!$G$2:$G$282)*(IF(_xlfn.SINGLE(Requirements!$Q$2:$Q$282)&gt;0,_xlfn.SINGLE(Requirements!$Q$2:$Q$282),0))</f>
        <v>6</v>
      </c>
    </row>
    <row r="264" spans="1:18" ht="39" customHeight="1" thickBot="1" x14ac:dyDescent="0.6">
      <c r="A264" s="146" t="s">
        <v>694</v>
      </c>
      <c r="B264" s="123" t="s">
        <v>31</v>
      </c>
      <c r="C264" s="124" t="s">
        <v>37</v>
      </c>
      <c r="D264" s="125" t="s">
        <v>462</v>
      </c>
      <c r="E264" s="177" t="s">
        <v>473</v>
      </c>
      <c r="F264" s="178" t="s">
        <v>24</v>
      </c>
      <c r="G264" s="179">
        <f>IF(Requirements!$F264="Essential",9,IF(Requirements!$F264="Advanced",3,1))</f>
        <v>3</v>
      </c>
      <c r="H264" s="180"/>
      <c r="I264" s="210">
        <f>Requirements!$G$2:$G$282*(Requirements!$H$2:$H$282)</f>
        <v>0</v>
      </c>
      <c r="J264" s="182"/>
      <c r="K264" s="157"/>
      <c r="L264" s="209">
        <f>Requirements!$G$2:$G$282*(IF(Requirements!$K$2:$K$282&gt;0,Requirements!$K$2:$K$282,0))</f>
        <v>0</v>
      </c>
      <c r="M264" s="184"/>
      <c r="N264" s="157"/>
      <c r="O264" s="208">
        <f>_xlfn.SINGLE(Requirements!$G$2:$G$282)*(IF(_xlfn.SINGLE(Requirements!$N$2:$N$282)&gt;0,_xlfn.SINGLE(Requirements!$N$2:$N$282),0))</f>
        <v>0</v>
      </c>
      <c r="P264" s="184"/>
      <c r="Q264" s="157"/>
      <c r="R264" s="208">
        <f>_xlfn.SINGLE(Requirements!$G$2:$G$282)*(IF(_xlfn.SINGLE(Requirements!$Q$2:$Q$282)&gt;0,_xlfn.SINGLE(Requirements!$Q$2:$Q$282),0))</f>
        <v>0</v>
      </c>
    </row>
    <row r="265" spans="1:18" ht="39" customHeight="1" x14ac:dyDescent="0.55000000000000004">
      <c r="A265" s="134" t="s">
        <v>474</v>
      </c>
      <c r="B265" s="135" t="s">
        <v>44</v>
      </c>
      <c r="C265" s="136" t="s">
        <v>45</v>
      </c>
      <c r="D265" s="137" t="s">
        <v>475</v>
      </c>
      <c r="E265" s="138" t="s">
        <v>476</v>
      </c>
      <c r="F265" s="139" t="s">
        <v>23</v>
      </c>
      <c r="G265" s="140">
        <f>IF(Requirements!$F265="Essential",9,IF(Requirements!$F265="Advanced",3,1))</f>
        <v>9</v>
      </c>
      <c r="H265" s="141">
        <v>5</v>
      </c>
      <c r="I265" s="217">
        <f>Requirements!$G$2:$G$282*(Requirements!$H$2:$H$282)</f>
        <v>45</v>
      </c>
      <c r="J265" s="140"/>
      <c r="K265" s="159">
        <v>3</v>
      </c>
      <c r="L265" s="216">
        <f>Requirements!$G$2:$G$282*(IF(Requirements!$K$2:$K$282&gt;0,Requirements!$K$2:$K$282,0))</f>
        <v>27</v>
      </c>
      <c r="M265" s="142"/>
      <c r="N265" s="159">
        <v>3</v>
      </c>
      <c r="O265" s="216">
        <f>_xlfn.SINGLE(Requirements!$G$2:$G$282)*(IF(_xlfn.SINGLE(Requirements!$N$2:$N$282)&gt;0,_xlfn.SINGLE(Requirements!$N$2:$N$282),0))</f>
        <v>27</v>
      </c>
      <c r="P265" s="142"/>
      <c r="Q265" s="159">
        <v>2</v>
      </c>
      <c r="R265" s="217">
        <f>_xlfn.SINGLE(Requirements!$G$2:$G$282)*(IF(_xlfn.SINGLE(Requirements!$Q$2:$Q$282)&gt;0,_xlfn.SINGLE(Requirements!$Q$2:$Q$282),0))</f>
        <v>18</v>
      </c>
    </row>
    <row r="266" spans="1:18" ht="39" customHeight="1" x14ac:dyDescent="0.55000000000000004">
      <c r="A266" s="143" t="s">
        <v>477</v>
      </c>
      <c r="B266" s="80" t="s">
        <v>44</v>
      </c>
      <c r="C266" s="81" t="s">
        <v>45</v>
      </c>
      <c r="D266" s="94" t="s">
        <v>478</v>
      </c>
      <c r="E266" s="82" t="s">
        <v>479</v>
      </c>
      <c r="F266" s="83" t="s">
        <v>23</v>
      </c>
      <c r="G266" s="84">
        <f>IF(Requirements!$F266="Essential",9,IF(Requirements!$F266="Advanced",3,1))</f>
        <v>9</v>
      </c>
      <c r="H266" s="128">
        <v>5</v>
      </c>
      <c r="I266" s="211">
        <f>Requirements!$G$2:$G$282*(Requirements!$H$2:$H$282)</f>
        <v>45</v>
      </c>
      <c r="J266" s="84"/>
      <c r="K266" s="157">
        <v>3</v>
      </c>
      <c r="L266" s="214">
        <f>Requirements!$G$2:$G$282*(IF(Requirements!$K$2:$K$282&gt;0,Requirements!$K$2:$K$282,0))</f>
        <v>27</v>
      </c>
      <c r="M266" s="66"/>
      <c r="N266" s="157">
        <v>3</v>
      </c>
      <c r="O266" s="214">
        <f>_xlfn.SINGLE(Requirements!$G$2:$G$282)*(IF(_xlfn.SINGLE(Requirements!$N$2:$N$282)&gt;0,_xlfn.SINGLE(Requirements!$N$2:$N$282),0))</f>
        <v>27</v>
      </c>
      <c r="P266" s="66"/>
      <c r="Q266" s="157">
        <v>2</v>
      </c>
      <c r="R266" s="211">
        <f>_xlfn.SINGLE(Requirements!$G$2:$G$282)*(IF(_xlfn.SINGLE(Requirements!$Q$2:$Q$282)&gt;0,_xlfn.SINGLE(Requirements!$Q$2:$Q$282),0))</f>
        <v>18</v>
      </c>
    </row>
    <row r="267" spans="1:18" ht="39" customHeight="1" thickBot="1" x14ac:dyDescent="0.6">
      <c r="A267" s="144" t="s">
        <v>480</v>
      </c>
      <c r="B267" s="108" t="s">
        <v>44</v>
      </c>
      <c r="C267" s="109" t="s">
        <v>45</v>
      </c>
      <c r="D267" s="110" t="s">
        <v>481</v>
      </c>
      <c r="E267" s="111" t="s">
        <v>482</v>
      </c>
      <c r="F267" s="112" t="s">
        <v>24</v>
      </c>
      <c r="G267" s="113">
        <f>IF(Requirements!$F267="Essential",9,IF(Requirements!$F267="Advanced",3,1))</f>
        <v>3</v>
      </c>
      <c r="H267" s="131">
        <v>5</v>
      </c>
      <c r="I267" s="224">
        <f>Requirements!$G$2:$G$282*(Requirements!$H$2:$H$282)</f>
        <v>15</v>
      </c>
      <c r="J267" s="113"/>
      <c r="K267" s="157">
        <v>3</v>
      </c>
      <c r="L267" s="230">
        <f>Requirements!$G$2:$G$282*(IF(Requirements!$K$2:$K$282&gt;0,Requirements!$K$2:$K$282,0))</f>
        <v>9</v>
      </c>
      <c r="M267" s="114"/>
      <c r="N267" s="157">
        <v>3</v>
      </c>
      <c r="O267" s="230">
        <f>_xlfn.SINGLE(Requirements!$G$2:$G$282)*(IF(_xlfn.SINGLE(Requirements!$N$2:$N$282)&gt;0,_xlfn.SINGLE(Requirements!$N$2:$N$282),0))</f>
        <v>9</v>
      </c>
      <c r="P267" s="114"/>
      <c r="Q267" s="157">
        <v>2</v>
      </c>
      <c r="R267" s="224">
        <f>_xlfn.SINGLE(Requirements!$G$2:$G$282)*(IF(_xlfn.SINGLE(Requirements!$Q$2:$Q$282)&gt;0,_xlfn.SINGLE(Requirements!$Q$2:$Q$282),0))</f>
        <v>6</v>
      </c>
    </row>
    <row r="268" spans="1:18" ht="39" customHeight="1" x14ac:dyDescent="0.55000000000000004">
      <c r="A268" s="145" t="s">
        <v>483</v>
      </c>
      <c r="B268" s="115" t="s">
        <v>44</v>
      </c>
      <c r="C268" s="116" t="s">
        <v>46</v>
      </c>
      <c r="D268" s="117" t="s">
        <v>484</v>
      </c>
      <c r="E268" s="118" t="s">
        <v>695</v>
      </c>
      <c r="F268" s="119" t="s">
        <v>23</v>
      </c>
      <c r="G268" s="120">
        <f>IF(Requirements!$F268="Essential",9,IF(Requirements!$F268="Advanced",3,1))</f>
        <v>9</v>
      </c>
      <c r="H268" s="132">
        <v>5</v>
      </c>
      <c r="I268" s="225">
        <f>Requirements!$G$2:$G$282*(Requirements!$H$2:$H$282)</f>
        <v>45</v>
      </c>
      <c r="J268" s="120"/>
      <c r="K268" s="157">
        <v>5</v>
      </c>
      <c r="L268" s="234">
        <f>Requirements!$G$2:$G$282*(IF(Requirements!$K$2:$K$282&gt;0,Requirements!$K$2:$K$282,0))</f>
        <v>45</v>
      </c>
      <c r="M268" s="121"/>
      <c r="N268" s="157">
        <v>5</v>
      </c>
      <c r="O268" s="234">
        <f>_xlfn.SINGLE(Requirements!$G$2:$G$282)*(IF(_xlfn.SINGLE(Requirements!$N$2:$N$282)&gt;0,_xlfn.SINGLE(Requirements!$N$2:$N$282),0))</f>
        <v>45</v>
      </c>
      <c r="P268" s="121"/>
      <c r="Q268" s="157">
        <v>1</v>
      </c>
      <c r="R268" s="225">
        <f>_xlfn.SINGLE(Requirements!$G$2:$G$282)*(IF(_xlfn.SINGLE(Requirements!$Q$2:$Q$282)&gt;0,_xlfn.SINGLE(Requirements!$Q$2:$Q$282),0))</f>
        <v>9</v>
      </c>
    </row>
    <row r="269" spans="1:18" ht="39" customHeight="1" x14ac:dyDescent="0.55000000000000004">
      <c r="A269" s="143" t="s">
        <v>485</v>
      </c>
      <c r="B269" s="80" t="s">
        <v>44</v>
      </c>
      <c r="C269" s="81" t="s">
        <v>46</v>
      </c>
      <c r="D269" s="94" t="s">
        <v>486</v>
      </c>
      <c r="E269" s="82" t="s">
        <v>696</v>
      </c>
      <c r="F269" s="83" t="s">
        <v>23</v>
      </c>
      <c r="G269" s="84">
        <f>IF(Requirements!$F269="Essential",9,IF(Requirements!$F269="Advanced",3,1))</f>
        <v>9</v>
      </c>
      <c r="H269" s="128">
        <v>5</v>
      </c>
      <c r="I269" s="211">
        <f>Requirements!$G$2:$G$282*(Requirements!$H$2:$H$282)</f>
        <v>45</v>
      </c>
      <c r="J269" s="84"/>
      <c r="K269" s="157">
        <v>4</v>
      </c>
      <c r="L269" s="214">
        <f>Requirements!$G$2:$G$282*(IF(Requirements!$K$2:$K$282&gt;0,Requirements!$K$2:$K$282,0))</f>
        <v>36</v>
      </c>
      <c r="M269" s="66"/>
      <c r="N269" s="157">
        <v>5</v>
      </c>
      <c r="O269" s="214">
        <f>_xlfn.SINGLE(Requirements!$G$2:$G$282)*(IF(_xlfn.SINGLE(Requirements!$N$2:$N$282)&gt;0,_xlfn.SINGLE(Requirements!$N$2:$N$282),0))</f>
        <v>45</v>
      </c>
      <c r="P269" s="66"/>
      <c r="Q269" s="157">
        <v>1</v>
      </c>
      <c r="R269" s="211">
        <f>_xlfn.SINGLE(Requirements!$G$2:$G$282)*(IF(_xlfn.SINGLE(Requirements!$Q$2:$Q$282)&gt;0,_xlfn.SINGLE(Requirements!$Q$2:$Q$282),0))</f>
        <v>9</v>
      </c>
    </row>
    <row r="270" spans="1:18" ht="39" customHeight="1" x14ac:dyDescent="0.55000000000000004">
      <c r="A270" s="143" t="s">
        <v>487</v>
      </c>
      <c r="B270" s="80" t="s">
        <v>44</v>
      </c>
      <c r="C270" s="81" t="s">
        <v>46</v>
      </c>
      <c r="D270" s="94" t="s">
        <v>488</v>
      </c>
      <c r="E270" s="82" t="s">
        <v>697</v>
      </c>
      <c r="F270" s="83" t="s">
        <v>23</v>
      </c>
      <c r="G270" s="84">
        <f>IF(Requirements!$F270="Essential",9,IF(Requirements!$F270="Advanced",3,1))</f>
        <v>9</v>
      </c>
      <c r="H270" s="128">
        <v>5</v>
      </c>
      <c r="I270" s="211">
        <f>Requirements!$G$2:$G$282*(Requirements!$H$2:$H$282)</f>
        <v>45</v>
      </c>
      <c r="J270" s="84"/>
      <c r="K270" s="157">
        <v>0</v>
      </c>
      <c r="L270" s="214">
        <f>Requirements!$G$2:$G$282*(IF(Requirements!$K$2:$K$282&gt;0,Requirements!$K$2:$K$282,0))</f>
        <v>0</v>
      </c>
      <c r="M270" s="66"/>
      <c r="N270" s="157">
        <v>4</v>
      </c>
      <c r="O270" s="214">
        <f>_xlfn.SINGLE(Requirements!$G$2:$G$282)*(IF(_xlfn.SINGLE(Requirements!$N$2:$N$282)&gt;0,_xlfn.SINGLE(Requirements!$N$2:$N$282),0))</f>
        <v>36</v>
      </c>
      <c r="P270" s="66"/>
      <c r="Q270" s="157">
        <v>3</v>
      </c>
      <c r="R270" s="211">
        <f>_xlfn.SINGLE(Requirements!$G$2:$G$282)*(IF(_xlfn.SINGLE(Requirements!$Q$2:$Q$282)&gt;0,_xlfn.SINGLE(Requirements!$Q$2:$Q$282),0))</f>
        <v>27</v>
      </c>
    </row>
    <row r="271" spans="1:18" ht="39" customHeight="1" x14ac:dyDescent="0.55000000000000004">
      <c r="A271" s="143" t="s">
        <v>489</v>
      </c>
      <c r="B271" s="80" t="s">
        <v>44</v>
      </c>
      <c r="C271" s="81" t="s">
        <v>46</v>
      </c>
      <c r="D271" s="94" t="s">
        <v>490</v>
      </c>
      <c r="E271" s="82" t="s">
        <v>491</v>
      </c>
      <c r="F271" s="83" t="s">
        <v>24</v>
      </c>
      <c r="G271" s="84">
        <f>IF(Requirements!$F271="Essential",9,IF(Requirements!$F271="Advanced",3,1))</f>
        <v>3</v>
      </c>
      <c r="H271" s="128">
        <v>5</v>
      </c>
      <c r="I271" s="211">
        <f>Requirements!$G$2:$G$282*(Requirements!$H$2:$H$282)</f>
        <v>15</v>
      </c>
      <c r="J271" s="84"/>
      <c r="K271" s="157"/>
      <c r="L271" s="214">
        <f>Requirements!$G$2:$G$282*(IF(Requirements!$K$2:$K$282&gt;0,Requirements!$K$2:$K$282,0))</f>
        <v>0</v>
      </c>
      <c r="M271" s="66"/>
      <c r="N271" s="157">
        <v>0</v>
      </c>
      <c r="O271" s="214">
        <f>_xlfn.SINGLE(Requirements!$G$2:$G$282)*(IF(_xlfn.SINGLE(Requirements!$N$2:$N$282)&gt;0,_xlfn.SINGLE(Requirements!$N$2:$N$282),0))</f>
        <v>0</v>
      </c>
      <c r="P271" s="66"/>
      <c r="Q271" s="157"/>
      <c r="R271" s="211">
        <f>_xlfn.SINGLE(Requirements!$G$2:$G$282)*(IF(_xlfn.SINGLE(Requirements!$Q$2:$Q$282)&gt;0,_xlfn.SINGLE(Requirements!$Q$2:$Q$282),0))</f>
        <v>0</v>
      </c>
    </row>
    <row r="272" spans="1:18" ht="39" customHeight="1" x14ac:dyDescent="0.55000000000000004">
      <c r="A272" s="143" t="s">
        <v>700</v>
      </c>
      <c r="B272" s="80" t="s">
        <v>44</v>
      </c>
      <c r="C272" s="81" t="s">
        <v>46</v>
      </c>
      <c r="D272" s="94" t="s">
        <v>490</v>
      </c>
      <c r="E272" s="177" t="s">
        <v>698</v>
      </c>
      <c r="F272" s="178" t="s">
        <v>24</v>
      </c>
      <c r="G272" s="179">
        <f>IF(Requirements!$F272="Essential",9,IF(Requirements!$F272="Advanced",3,1))</f>
        <v>3</v>
      </c>
      <c r="H272" s="180"/>
      <c r="I272" s="210">
        <f>Requirements!$G$2:$G$282*(Requirements!$H$2:$H$282)</f>
        <v>0</v>
      </c>
      <c r="J272" s="182"/>
      <c r="K272" s="157"/>
      <c r="L272" s="209">
        <f>Requirements!$G$2:$G$282*(IF(Requirements!$K$2:$K$282&gt;0,Requirements!$K$2:$K$282,0))</f>
        <v>0</v>
      </c>
      <c r="M272" s="184"/>
      <c r="N272" s="157"/>
      <c r="O272" s="208">
        <f>_xlfn.SINGLE(Requirements!$G$2:$G$282)*(IF(_xlfn.SINGLE(Requirements!$N$2:$N$282)&gt;0,_xlfn.SINGLE(Requirements!$N$2:$N$282),0))</f>
        <v>0</v>
      </c>
      <c r="P272" s="184"/>
      <c r="Q272" s="157"/>
      <c r="R272" s="208">
        <f>_xlfn.SINGLE(Requirements!$G$2:$G$282)*(IF(_xlfn.SINGLE(Requirements!$Q$2:$Q$282)&gt;0,_xlfn.SINGLE(Requirements!$Q$2:$Q$282),0))</f>
        <v>0</v>
      </c>
    </row>
    <row r="273" spans="1:18" ht="39" customHeight="1" thickBot="1" x14ac:dyDescent="0.6">
      <c r="A273" s="196" t="s">
        <v>701</v>
      </c>
      <c r="B273" s="96" t="s">
        <v>44</v>
      </c>
      <c r="C273" s="97" t="s">
        <v>46</v>
      </c>
      <c r="D273" s="98" t="s">
        <v>490</v>
      </c>
      <c r="E273" s="197" t="s">
        <v>699</v>
      </c>
      <c r="F273" s="198" t="s">
        <v>24</v>
      </c>
      <c r="G273" s="199">
        <f>IF(Requirements!$F273="Essential",9,IF(Requirements!$F273="Advanced",3,1))</f>
        <v>3</v>
      </c>
      <c r="H273" s="200"/>
      <c r="I273" s="207">
        <f>Requirements!$G$2:$G$282*(Requirements!$H$2:$H$282)</f>
        <v>0</v>
      </c>
      <c r="J273" s="201"/>
      <c r="K273" s="158"/>
      <c r="L273" s="206">
        <f>Requirements!$G$2:$G$282*(IF(Requirements!$K$2:$K$282&gt;0,Requirements!$K$2:$K$282,0))</f>
        <v>0</v>
      </c>
      <c r="M273" s="202"/>
      <c r="N273" s="158"/>
      <c r="O273" s="205">
        <f>_xlfn.SINGLE(Requirements!$G$2:$G$282)*(IF(_xlfn.SINGLE(Requirements!$N$2:$N$282)&gt;0,_xlfn.SINGLE(Requirements!$N$2:$N$282),0))</f>
        <v>0</v>
      </c>
      <c r="P273" s="202"/>
      <c r="Q273" s="158"/>
      <c r="R273" s="205">
        <f>_xlfn.SINGLE(Requirements!$G$2:$G$282)*(IF(_xlfn.SINGLE(Requirements!$Q$2:$Q$282)&gt;0,_xlfn.SINGLE(Requirements!$Q$2:$Q$282),0))</f>
        <v>0</v>
      </c>
    </row>
    <row r="274" spans="1:18" s="195" customFormat="1" ht="39" customHeight="1" thickTop="1" x14ac:dyDescent="0.55000000000000004">
      <c r="A274" s="203" t="s">
        <v>492</v>
      </c>
      <c r="B274" s="187" t="s">
        <v>44</v>
      </c>
      <c r="C274" s="188" t="s">
        <v>47</v>
      </c>
      <c r="D274" s="189" t="s">
        <v>493</v>
      </c>
      <c r="E274" s="190" t="s">
        <v>494</v>
      </c>
      <c r="F274" s="191" t="s">
        <v>23</v>
      </c>
      <c r="G274" s="192">
        <f>IF(Requirements!$F274="Essential",9,IF(Requirements!$F274="Advanced",3,1))</f>
        <v>9</v>
      </c>
      <c r="H274" s="193">
        <v>5</v>
      </c>
      <c r="I274" s="222">
        <f>Requirements!$G$2:$G$282*(Requirements!$H$2:$H$282)</f>
        <v>45</v>
      </c>
      <c r="J274" s="192"/>
      <c r="K274" s="194">
        <v>4</v>
      </c>
      <c r="L274" s="226">
        <f>Requirements!$G$2:$G$282*(IF(Requirements!$K$2:$K$282&gt;0,Requirements!$K$2:$K$282,0))</f>
        <v>36</v>
      </c>
      <c r="M274" s="185"/>
      <c r="N274" s="194">
        <v>4</v>
      </c>
      <c r="O274" s="226">
        <f>_xlfn.SINGLE(Requirements!$G$2:$G$282)*(IF(_xlfn.SINGLE(Requirements!$N$2:$N$282)&gt;0,_xlfn.SINGLE(Requirements!$N$2:$N$282),0))</f>
        <v>36</v>
      </c>
      <c r="P274" s="185"/>
      <c r="Q274" s="194">
        <v>2</v>
      </c>
      <c r="R274" s="222">
        <f>_xlfn.SINGLE(Requirements!$G$2:$G$282)*(IF(_xlfn.SINGLE(Requirements!$Q$2:$Q$282)&gt;0,_xlfn.SINGLE(Requirements!$Q$2:$Q$282),0))</f>
        <v>18</v>
      </c>
    </row>
    <row r="275" spans="1:18" ht="39" customHeight="1" x14ac:dyDescent="0.55000000000000004">
      <c r="A275" s="143" t="s">
        <v>495</v>
      </c>
      <c r="B275" s="80" t="s">
        <v>44</v>
      </c>
      <c r="C275" s="81" t="s">
        <v>47</v>
      </c>
      <c r="D275" s="94" t="s">
        <v>496</v>
      </c>
      <c r="E275" s="82" t="s">
        <v>702</v>
      </c>
      <c r="F275" s="83" t="s">
        <v>24</v>
      </c>
      <c r="G275" s="84">
        <f>IF(Requirements!$F275="Essential",9,IF(Requirements!$F275="Advanced",3,1))</f>
        <v>3</v>
      </c>
      <c r="H275" s="128">
        <v>5</v>
      </c>
      <c r="I275" s="211">
        <f>Requirements!$G$2:$G$282*(Requirements!$H$2:$H$282)</f>
        <v>15</v>
      </c>
      <c r="J275" s="84"/>
      <c r="K275" s="157">
        <v>4</v>
      </c>
      <c r="L275" s="214">
        <f>Requirements!$G$2:$G$282*(IF(Requirements!$K$2:$K$282&gt;0,Requirements!$K$2:$K$282,0))</f>
        <v>12</v>
      </c>
      <c r="M275" s="66"/>
      <c r="N275" s="157">
        <v>4</v>
      </c>
      <c r="O275" s="214">
        <f>_xlfn.SINGLE(Requirements!$G$2:$G$282)*(IF(_xlfn.SINGLE(Requirements!$N$2:$N$282)&gt;0,_xlfn.SINGLE(Requirements!$N$2:$N$282),0))</f>
        <v>12</v>
      </c>
      <c r="P275" s="66"/>
      <c r="Q275" s="157">
        <v>2</v>
      </c>
      <c r="R275" s="211">
        <f>_xlfn.SINGLE(Requirements!$G$2:$G$282)*(IF(_xlfn.SINGLE(Requirements!$Q$2:$Q$282)&gt;0,_xlfn.SINGLE(Requirements!$Q$2:$Q$282),0))</f>
        <v>6</v>
      </c>
    </row>
    <row r="276" spans="1:18" ht="39" customHeight="1" x14ac:dyDescent="0.55000000000000004">
      <c r="A276" s="143" t="s">
        <v>497</v>
      </c>
      <c r="B276" s="80" t="s">
        <v>44</v>
      </c>
      <c r="C276" s="81" t="s">
        <v>47</v>
      </c>
      <c r="D276" s="94" t="s">
        <v>498</v>
      </c>
      <c r="E276" s="82" t="s">
        <v>703</v>
      </c>
      <c r="F276" s="83" t="s">
        <v>24</v>
      </c>
      <c r="G276" s="84">
        <f>IF(Requirements!$F276="Essential",9,IF(Requirements!$F276="Advanced",3,1))</f>
        <v>3</v>
      </c>
      <c r="H276" s="128">
        <v>5</v>
      </c>
      <c r="I276" s="211">
        <f>Requirements!$G$2:$G$282*(Requirements!$H$2:$H$282)</f>
        <v>15</v>
      </c>
      <c r="J276" s="84"/>
      <c r="K276" s="157">
        <v>4</v>
      </c>
      <c r="L276" s="214">
        <f>Requirements!$G$2:$G$282*(IF(Requirements!$K$2:$K$282&gt;0,Requirements!$K$2:$K$282,0))</f>
        <v>12</v>
      </c>
      <c r="M276" s="66"/>
      <c r="N276" s="157">
        <v>4</v>
      </c>
      <c r="O276" s="214">
        <f>_xlfn.SINGLE(Requirements!$G$2:$G$282)*(IF(_xlfn.SINGLE(Requirements!$N$2:$N$282)&gt;0,_xlfn.SINGLE(Requirements!$N$2:$N$282),0))</f>
        <v>12</v>
      </c>
      <c r="P276" s="66"/>
      <c r="Q276" s="157">
        <v>3</v>
      </c>
      <c r="R276" s="211">
        <f>_xlfn.SINGLE(Requirements!$G$2:$G$282)*(IF(_xlfn.SINGLE(Requirements!$Q$2:$Q$282)&gt;0,_xlfn.SINGLE(Requirements!$Q$2:$Q$282),0))</f>
        <v>9</v>
      </c>
    </row>
    <row r="277" spans="1:18" ht="39" customHeight="1" x14ac:dyDescent="0.55000000000000004">
      <c r="A277" s="143" t="s">
        <v>499</v>
      </c>
      <c r="B277" s="80" t="s">
        <v>44</v>
      </c>
      <c r="C277" s="81" t="s">
        <v>47</v>
      </c>
      <c r="D277" s="94" t="s">
        <v>500</v>
      </c>
      <c r="E277" s="82" t="s">
        <v>704</v>
      </c>
      <c r="F277" s="83" t="s">
        <v>23</v>
      </c>
      <c r="G277" s="84">
        <f>IF(Requirements!$F277="Essential",9,IF(Requirements!$F277="Advanced",3,1))</f>
        <v>9</v>
      </c>
      <c r="H277" s="128">
        <v>5</v>
      </c>
      <c r="I277" s="211">
        <f>Requirements!$G$2:$G$282*(Requirements!$H$2:$H$282)</f>
        <v>45</v>
      </c>
      <c r="J277" s="84"/>
      <c r="K277" s="157"/>
      <c r="L277" s="214">
        <f>Requirements!$G$2:$G$282*(IF(Requirements!$K$2:$K$282&gt;0,Requirements!$K$2:$K$282,0))</f>
        <v>0</v>
      </c>
      <c r="M277" s="66"/>
      <c r="N277" s="157">
        <v>3</v>
      </c>
      <c r="O277" s="214">
        <f>_xlfn.SINGLE(Requirements!$G$2:$G$282)*(IF(_xlfn.SINGLE(Requirements!$N$2:$N$282)&gt;0,_xlfn.SINGLE(Requirements!$N$2:$N$282),0))</f>
        <v>27</v>
      </c>
      <c r="P277" s="66"/>
      <c r="Q277" s="157"/>
      <c r="R277" s="211">
        <f>_xlfn.SINGLE(Requirements!$G$2:$G$282)*(IF(_xlfn.SINGLE(Requirements!$Q$2:$Q$282)&gt;0,_xlfn.SINGLE(Requirements!$Q$2:$Q$282),0))</f>
        <v>0</v>
      </c>
    </row>
    <row r="278" spans="1:18" ht="39" customHeight="1" thickBot="1" x14ac:dyDescent="0.6">
      <c r="A278" s="147" t="s">
        <v>501</v>
      </c>
      <c r="B278" s="148" t="s">
        <v>44</v>
      </c>
      <c r="C278" s="149" t="s">
        <v>47</v>
      </c>
      <c r="D278" s="150" t="s">
        <v>500</v>
      </c>
      <c r="E278" s="151" t="s">
        <v>705</v>
      </c>
      <c r="F278" s="152" t="s">
        <v>23</v>
      </c>
      <c r="G278" s="153">
        <f>IF(Requirements!$F278="Essential",9,IF(Requirements!$F278="Advanced",3,1))</f>
        <v>9</v>
      </c>
      <c r="H278" s="133">
        <v>5</v>
      </c>
      <c r="I278" s="213">
        <f>Requirements!$G$2:$G$282*(Requirements!$H$2:$H$282)</f>
        <v>45</v>
      </c>
      <c r="J278" s="153"/>
      <c r="K278" s="160">
        <v>5</v>
      </c>
      <c r="L278" s="212">
        <f>Requirements!$G$2:$G$282*(IF(Requirements!$K$2:$K$282&gt;0,Requirements!$K$2:$K$282,0))</f>
        <v>45</v>
      </c>
      <c r="M278" s="154"/>
      <c r="N278" s="160">
        <v>4</v>
      </c>
      <c r="O278" s="212">
        <f>_xlfn.SINGLE(Requirements!$G$2:$G$282)*(IF(_xlfn.SINGLE(Requirements!$N$2:$N$282)&gt;0,_xlfn.SINGLE(Requirements!$N$2:$N$282),0))</f>
        <v>36</v>
      </c>
      <c r="P278" s="154"/>
      <c r="Q278" s="160">
        <v>1</v>
      </c>
      <c r="R278" s="213">
        <f>_xlfn.SINGLE(Requirements!$G$2:$G$282)*(IF(_xlfn.SINGLE(Requirements!$Q$2:$Q$282)&gt;0,_xlfn.SINGLE(Requirements!$Q$2:$Q$282),0))</f>
        <v>9</v>
      </c>
    </row>
    <row r="279" spans="1:18" s="195" customFormat="1" ht="39" customHeight="1" thickTop="1" x14ac:dyDescent="0.55000000000000004">
      <c r="A279" s="173" t="s">
        <v>706</v>
      </c>
      <c r="B279" s="174" t="s">
        <v>44</v>
      </c>
      <c r="C279" s="175" t="s">
        <v>708</v>
      </c>
      <c r="D279" s="176" t="s">
        <v>711</v>
      </c>
      <c r="E279" s="177" t="s">
        <v>715</v>
      </c>
      <c r="F279" s="178" t="s">
        <v>23</v>
      </c>
      <c r="G279" s="179">
        <f>IF(Requirements!$F279="Essential",9,IF(Requirements!$F279="Advanced",3,1))</f>
        <v>9</v>
      </c>
      <c r="H279" s="180">
        <v>5</v>
      </c>
      <c r="I279" s="210">
        <f>Requirements!$G$2:$G$282*(Requirements!$H$2:$H$282)</f>
        <v>45</v>
      </c>
      <c r="J279" s="182"/>
      <c r="K279" s="157">
        <v>4</v>
      </c>
      <c r="L279" s="209">
        <f>Requirements!$G$2:$G$282*(IF(Requirements!$K$2:$K$282&gt;0,Requirements!$K$2:$K$282,0))</f>
        <v>36</v>
      </c>
      <c r="M279" s="184"/>
      <c r="N279" s="157">
        <v>4</v>
      </c>
      <c r="O279" s="208">
        <f>_xlfn.SINGLE(Requirements!$G$2:$G$282)*(IF(_xlfn.SINGLE(Requirements!$N$2:$N$282)&gt;0,_xlfn.SINGLE(Requirements!$N$2:$N$282),0))</f>
        <v>36</v>
      </c>
      <c r="P279" s="184"/>
      <c r="Q279" s="157">
        <v>2</v>
      </c>
      <c r="R279" s="208">
        <f>_xlfn.SINGLE(Requirements!$G$2:$G$282)*(IF(_xlfn.SINGLE(Requirements!$Q$2:$Q$282)&gt;0,_xlfn.SINGLE(Requirements!$Q$2:$Q$282),0))</f>
        <v>18</v>
      </c>
    </row>
    <row r="280" spans="1:18" s="235" customFormat="1" ht="39" customHeight="1" x14ac:dyDescent="0.55000000000000004">
      <c r="A280" s="173" t="s">
        <v>707</v>
      </c>
      <c r="B280" s="174" t="s">
        <v>44</v>
      </c>
      <c r="C280" s="175" t="s">
        <v>708</v>
      </c>
      <c r="D280" s="176" t="s">
        <v>712</v>
      </c>
      <c r="E280" s="177" t="s">
        <v>716</v>
      </c>
      <c r="F280" s="178" t="s">
        <v>23</v>
      </c>
      <c r="G280" s="179">
        <f>IF(Requirements!$F280="Essential",9,IF(Requirements!$F280="Advanced",3,1))</f>
        <v>9</v>
      </c>
      <c r="H280" s="180"/>
      <c r="I280" s="181">
        <f>Requirements!$G$2:$G$282*(Requirements!$H$2:$H$282)</f>
        <v>0</v>
      </c>
      <c r="J280" s="182"/>
      <c r="K280" s="157"/>
      <c r="L280" s="183">
        <f>Requirements!$G$2:$G$282*(IF(Requirements!$K$2:$K$282&gt;0,Requirements!$K$2:$K$282,0))</f>
        <v>0</v>
      </c>
      <c r="M280" s="184"/>
      <c r="N280" s="157"/>
      <c r="O280" s="179">
        <f>_xlfn.SINGLE(Requirements!$G$2:$G$282)*(IF(_xlfn.SINGLE(Requirements!$N$2:$N$282)&gt;0,_xlfn.SINGLE(Requirements!$N$2:$N$282),0))</f>
        <v>0</v>
      </c>
      <c r="P280" s="184"/>
      <c r="Q280" s="157"/>
      <c r="R280" s="179">
        <f>_xlfn.SINGLE(Requirements!$G$2:$G$282)*(IF(_xlfn.SINGLE(Requirements!$Q$2:$Q$282)&gt;0,_xlfn.SINGLE(Requirements!$Q$2:$Q$282),0))</f>
        <v>0</v>
      </c>
    </row>
    <row r="281" spans="1:18" s="235" customFormat="1" ht="39" customHeight="1" x14ac:dyDescent="0.55000000000000004">
      <c r="A281" s="173" t="s">
        <v>709</v>
      </c>
      <c r="B281" s="174" t="s">
        <v>44</v>
      </c>
      <c r="C281" s="175" t="s">
        <v>708</v>
      </c>
      <c r="D281" s="176" t="s">
        <v>713</v>
      </c>
      <c r="E281" s="177" t="s">
        <v>717</v>
      </c>
      <c r="F281" s="178" t="s">
        <v>23</v>
      </c>
      <c r="G281" s="179">
        <f>IF(Requirements!$F281="Essential",9,IF(Requirements!$F281="Advanced",3,1))</f>
        <v>9</v>
      </c>
      <c r="H281" s="180"/>
      <c r="I281" s="181">
        <f>Requirements!$G$2:$G$282*(Requirements!$H$2:$H$282)</f>
        <v>0</v>
      </c>
      <c r="J281" s="182"/>
      <c r="K281" s="157"/>
      <c r="L281" s="183">
        <f>Requirements!$G$2:$G$282*(IF(Requirements!$K$2:$K$282&gt;0,Requirements!$K$2:$K$282,0))</f>
        <v>0</v>
      </c>
      <c r="M281" s="184"/>
      <c r="N281" s="157"/>
      <c r="O281" s="179">
        <f>_xlfn.SINGLE(Requirements!$G$2:$G$282)*(IF(_xlfn.SINGLE(Requirements!$N$2:$N$282)&gt;0,_xlfn.SINGLE(Requirements!$N$2:$N$282),0))</f>
        <v>0</v>
      </c>
      <c r="P281" s="184"/>
      <c r="Q281" s="157"/>
      <c r="R281" s="179">
        <f>_xlfn.SINGLE(Requirements!$G$2:$G$282)*(IF(_xlfn.SINGLE(Requirements!$Q$2:$Q$282)&gt;0,_xlfn.SINGLE(Requirements!$Q$2:$Q$282),0))</f>
        <v>0</v>
      </c>
    </row>
    <row r="282" spans="1:18" ht="39" customHeight="1" x14ac:dyDescent="0.55000000000000004">
      <c r="A282" s="173" t="s">
        <v>710</v>
      </c>
      <c r="B282" s="174" t="s">
        <v>44</v>
      </c>
      <c r="C282" s="175" t="s">
        <v>708</v>
      </c>
      <c r="D282" s="204" t="s">
        <v>714</v>
      </c>
      <c r="E282" s="197" t="s">
        <v>718</v>
      </c>
      <c r="F282" s="198" t="s">
        <v>23</v>
      </c>
      <c r="G282" s="199">
        <f>IF(Requirements!$F282="Essential",9,IF(Requirements!$F282="Advanced",3,1))</f>
        <v>9</v>
      </c>
      <c r="H282" s="200">
        <v>5</v>
      </c>
      <c r="I282" s="207">
        <f>Requirements!$G$2:$G$282*(Requirements!$H$2:$H$282)</f>
        <v>45</v>
      </c>
      <c r="J282" s="201"/>
      <c r="K282" s="158">
        <v>4</v>
      </c>
      <c r="L282" s="206">
        <f>Requirements!$G$2:$G$282*(IF(Requirements!$K$2:$K$282&gt;0,Requirements!$K$2:$K$282,0))</f>
        <v>36</v>
      </c>
      <c r="M282" s="202"/>
      <c r="N282" s="158">
        <v>4</v>
      </c>
      <c r="O282" s="205">
        <f>_xlfn.SINGLE(Requirements!$G$2:$G$282)*(IF(_xlfn.SINGLE(Requirements!$N$2:$N$282)&gt;0,_xlfn.SINGLE(Requirements!$N$2:$N$282),0))</f>
        <v>36</v>
      </c>
      <c r="P282" s="202"/>
      <c r="Q282" s="158">
        <v>2</v>
      </c>
      <c r="R282" s="205">
        <f>_xlfn.SINGLE(Requirements!$G$2:$G$282)*(IF(_xlfn.SINGLE(Requirements!$Q$2:$Q$282)&gt;0,_xlfn.SINGLE(Requirements!$Q$2:$Q$282),0))</f>
        <v>18</v>
      </c>
    </row>
  </sheetData>
  <sheetProtection formatCells="0" formatColumns="0" formatRows="0" insertHyperlinks="0" sort="0" autoFilter="0"/>
  <phoneticPr fontId="24" type="noConversion"/>
  <conditionalFormatting sqref="G2:G282">
    <cfRule type="dataBar" priority="12">
      <dataBar>
        <cfvo type="num" val="0"/>
        <cfvo type="num" val="9"/>
        <color rgb="FF008AEF"/>
      </dataBar>
      <extLst>
        <ext xmlns:x14="http://schemas.microsoft.com/office/spreadsheetml/2009/9/main" uri="{B025F937-C7B1-47D3-B67F-A62EFF666E3E}">
          <x14:id>{83DD57EE-36F5-4187-9010-B29869AAD7FB}</x14:id>
        </ext>
      </extLst>
    </cfRule>
  </conditionalFormatting>
  <conditionalFormatting sqref="L1:L148 L150:L282">
    <cfRule type="dataBar" priority="75">
      <dataBar>
        <cfvo type="min"/>
        <cfvo type="max"/>
        <color rgb="FF008AEF"/>
      </dataBar>
      <extLst>
        <ext xmlns:x14="http://schemas.microsoft.com/office/spreadsheetml/2009/9/main" uri="{B025F937-C7B1-47D3-B67F-A62EFF666E3E}">
          <x14:id>{474C4E8E-531F-4726-A596-CCF6224E5B37}</x14:id>
        </ext>
      </extLst>
    </cfRule>
  </conditionalFormatting>
  <conditionalFormatting sqref="L149">
    <cfRule type="dataBar" priority="1">
      <dataBar>
        <cfvo type="min"/>
        <cfvo type="max"/>
        <color rgb="FF008AEF"/>
      </dataBar>
      <extLst>
        <ext xmlns:x14="http://schemas.microsoft.com/office/spreadsheetml/2009/9/main" uri="{B025F937-C7B1-47D3-B67F-A62EFF666E3E}">
          <x14:id>{CC0EC159-145D-4175-965E-6F935E7F4761}</x14:id>
        </ext>
      </extLst>
    </cfRule>
  </conditionalFormatting>
  <conditionalFormatting sqref="O1:O60 O62:O282">
    <cfRule type="dataBar" priority="77">
      <dataBar>
        <cfvo type="min"/>
        <cfvo type="max"/>
        <color rgb="FF008AEF"/>
      </dataBar>
      <extLst>
        <ext xmlns:x14="http://schemas.microsoft.com/office/spreadsheetml/2009/9/main" uri="{B025F937-C7B1-47D3-B67F-A62EFF666E3E}">
          <x14:id>{987F8897-A31E-4737-BAE6-A14E11368313}</x14:id>
        </ext>
      </extLst>
    </cfRule>
  </conditionalFormatting>
  <conditionalFormatting sqref="I1:I282">
    <cfRule type="dataBar" priority="82">
      <dataBar>
        <cfvo type="min"/>
        <cfvo type="max"/>
        <color rgb="FF008AEF"/>
      </dataBar>
      <extLst>
        <ext xmlns:x14="http://schemas.microsoft.com/office/spreadsheetml/2009/9/main" uri="{B025F937-C7B1-47D3-B67F-A62EFF666E3E}">
          <x14:id>{72C89EF9-CB5A-49C6-81C8-C3DD0D4FABF8}</x14:id>
        </ext>
      </extLst>
    </cfRule>
  </conditionalFormatting>
  <conditionalFormatting sqref="R1:R282">
    <cfRule type="dataBar" priority="88">
      <dataBar>
        <cfvo type="min"/>
        <cfvo type="max"/>
        <color rgb="FF008AEF"/>
      </dataBar>
      <extLst>
        <ext xmlns:x14="http://schemas.microsoft.com/office/spreadsheetml/2009/9/main" uri="{B025F937-C7B1-47D3-B67F-A62EFF666E3E}">
          <x14:id>{03157E57-F17C-452B-9916-382DD03342B7}</x14:id>
        </ext>
      </extLst>
    </cfRule>
  </conditionalFormatting>
  <dataValidations disablePrompts="1" count="2">
    <dataValidation type="decimal" allowBlank="1" showErrorMessage="1" sqref="Q62:Q282 N2:N282 K2:K282 Q2:Q60" xr:uid="{00000000-0002-0000-0500-000000000000}">
      <formula1>0</formula1>
      <formula2>5</formula2>
    </dataValidation>
    <dataValidation type="decimal" allowBlank="1" showErrorMessage="1" sqref="H2:H282" xr:uid="{00000000-0002-0000-0500-000001000000}">
      <formula1>5</formula1>
      <formula2>5</formula2>
    </dataValidation>
  </dataValidation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3DD57EE-36F5-4187-9010-B29869AAD7FB}">
            <x14:dataBar minLength="0" maxLength="100" border="1" negativeBarBorderColorSameAsPositive="0">
              <x14:cfvo type="num">
                <xm:f>0</xm:f>
              </x14:cfvo>
              <x14:cfvo type="num">
                <xm:f>9</xm:f>
              </x14:cfvo>
              <x14:borderColor rgb="FF008AEF"/>
              <x14:negativeFillColor rgb="FFFF0000"/>
              <x14:negativeBorderColor rgb="FFFF0000"/>
              <x14:axisColor rgb="FF000000"/>
            </x14:dataBar>
          </x14:cfRule>
          <xm:sqref>G2:G282</xm:sqref>
        </x14:conditionalFormatting>
        <x14:conditionalFormatting xmlns:xm="http://schemas.microsoft.com/office/excel/2006/main">
          <x14:cfRule type="dataBar" id="{474C4E8E-531F-4726-A596-CCF6224E5B37}">
            <x14:dataBar minLength="0" maxLength="100" border="1" negativeBarBorderColorSameAsPositive="0">
              <x14:cfvo type="autoMin"/>
              <x14:cfvo type="autoMax"/>
              <x14:borderColor rgb="FF008AEF"/>
              <x14:negativeFillColor rgb="FFFF0000"/>
              <x14:negativeBorderColor rgb="FFFF0000"/>
              <x14:axisColor rgb="FF000000"/>
            </x14:dataBar>
          </x14:cfRule>
          <xm:sqref>L1:L148 L150:L282</xm:sqref>
        </x14:conditionalFormatting>
        <x14:conditionalFormatting xmlns:xm="http://schemas.microsoft.com/office/excel/2006/main">
          <x14:cfRule type="dataBar" id="{CC0EC159-145D-4175-965E-6F935E7F4761}">
            <x14:dataBar minLength="0" maxLength="100" border="1" negativeBarBorderColorSameAsPositive="0">
              <x14:cfvo type="autoMin"/>
              <x14:cfvo type="autoMax"/>
              <x14:borderColor rgb="FF008AEF"/>
              <x14:negativeFillColor rgb="FFFF0000"/>
              <x14:negativeBorderColor rgb="FFFF0000"/>
              <x14:axisColor rgb="FF000000"/>
            </x14:dataBar>
          </x14:cfRule>
          <xm:sqref>L149</xm:sqref>
        </x14:conditionalFormatting>
        <x14:conditionalFormatting xmlns:xm="http://schemas.microsoft.com/office/excel/2006/main">
          <x14:cfRule type="dataBar" id="{987F8897-A31E-4737-BAE6-A14E11368313}">
            <x14:dataBar minLength="0" maxLength="100" border="1" negativeBarBorderColorSameAsPositive="0">
              <x14:cfvo type="autoMin"/>
              <x14:cfvo type="autoMax"/>
              <x14:borderColor rgb="FF008AEF"/>
              <x14:negativeFillColor rgb="FFFF0000"/>
              <x14:negativeBorderColor rgb="FFFF0000"/>
              <x14:axisColor rgb="FF000000"/>
            </x14:dataBar>
          </x14:cfRule>
          <xm:sqref>O1:O60 O62:O282</xm:sqref>
        </x14:conditionalFormatting>
        <x14:conditionalFormatting xmlns:xm="http://schemas.microsoft.com/office/excel/2006/main">
          <x14:cfRule type="dataBar" id="{72C89EF9-CB5A-49C6-81C8-C3DD0D4FABF8}">
            <x14:dataBar minLength="0" maxLength="100" border="1" negativeBarBorderColorSameAsPositive="0">
              <x14:cfvo type="autoMin"/>
              <x14:cfvo type="autoMax"/>
              <x14:borderColor rgb="FF008AEF"/>
              <x14:negativeFillColor rgb="FFFF0000"/>
              <x14:negativeBorderColor rgb="FFFF0000"/>
              <x14:axisColor rgb="FF000000"/>
            </x14:dataBar>
          </x14:cfRule>
          <xm:sqref>I1:I282</xm:sqref>
        </x14:conditionalFormatting>
        <x14:conditionalFormatting xmlns:xm="http://schemas.microsoft.com/office/excel/2006/main">
          <x14:cfRule type="dataBar" id="{03157E57-F17C-452B-9916-382DD03342B7}">
            <x14:dataBar minLength="0" maxLength="100" border="1" negativeBarBorderColorSameAsPositive="0">
              <x14:cfvo type="autoMin"/>
              <x14:cfvo type="autoMax"/>
              <x14:borderColor rgb="FF008AEF"/>
              <x14:negativeFillColor rgb="FFFF0000"/>
              <x14:negativeBorderColor rgb="FFFF0000"/>
              <x14:axisColor rgb="FF000000"/>
            </x14:dataBar>
          </x14:cfRule>
          <xm:sqref>R1:R282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60"/>
  <sheetViews>
    <sheetView showGridLines="0" tabSelected="1" zoomScale="85" zoomScaleNormal="85" workbookViewId="0">
      <selection activeCell="Y18" sqref="Y18"/>
    </sheetView>
  </sheetViews>
  <sheetFormatPr defaultColWidth="8.83984375" defaultRowHeight="14.4" x14ac:dyDescent="0.55000000000000004"/>
  <cols>
    <col min="1" max="1" width="1.83984375" customWidth="1"/>
    <col min="2" max="2" width="18.83984375" customWidth="1"/>
    <col min="3" max="3" width="33.41796875" customWidth="1"/>
    <col min="4" max="4" width="9.83984375" customWidth="1"/>
    <col min="5" max="5" width="7.83984375" customWidth="1"/>
    <col min="6" max="8" width="11.41796875" customWidth="1"/>
    <col min="9" max="11" width="2.41796875" customWidth="1"/>
  </cols>
  <sheetData>
    <row r="1" spans="2:10" ht="18.3" x14ac:dyDescent="0.7">
      <c r="B1" s="52" t="s">
        <v>502</v>
      </c>
    </row>
    <row r="2" spans="2:10" ht="9.75" customHeight="1" x14ac:dyDescent="0.55000000000000004">
      <c r="J2" s="53"/>
    </row>
    <row r="3" spans="2:10" ht="28.8" x14ac:dyDescent="0.55000000000000004">
      <c r="B3" s="54" t="s">
        <v>21</v>
      </c>
      <c r="C3" s="55" t="s">
        <v>22</v>
      </c>
      <c r="D3" s="58" t="s">
        <v>503</v>
      </c>
      <c r="E3" s="56" t="s">
        <v>504</v>
      </c>
      <c r="F3" s="1" t="s">
        <v>505</v>
      </c>
      <c r="G3" s="1" t="s">
        <v>506</v>
      </c>
      <c r="H3" s="1" t="s">
        <v>507</v>
      </c>
      <c r="J3" s="53"/>
    </row>
    <row r="4" spans="2:10" x14ac:dyDescent="0.55000000000000004">
      <c r="B4" s="10" t="s">
        <v>27</v>
      </c>
      <c r="C4" s="25" t="s">
        <v>28</v>
      </c>
      <c r="D4" s="249">
        <v>7</v>
      </c>
      <c r="E4" s="163">
        <v>315</v>
      </c>
      <c r="F4" s="238">
        <v>279</v>
      </c>
      <c r="G4" s="238">
        <v>270</v>
      </c>
      <c r="H4" s="238">
        <v>108</v>
      </c>
      <c r="J4" s="53"/>
    </row>
    <row r="5" spans="2:10" x14ac:dyDescent="0.55000000000000004">
      <c r="B5" s="10"/>
      <c r="C5" s="25" t="s">
        <v>29</v>
      </c>
      <c r="D5" s="249">
        <v>8</v>
      </c>
      <c r="E5" s="163">
        <v>330</v>
      </c>
      <c r="F5" s="238">
        <v>253.5</v>
      </c>
      <c r="G5" s="238">
        <v>180</v>
      </c>
      <c r="H5" s="238">
        <v>192</v>
      </c>
      <c r="J5" s="53"/>
    </row>
    <row r="6" spans="2:10" x14ac:dyDescent="0.55000000000000004">
      <c r="B6" s="26" t="s">
        <v>30</v>
      </c>
      <c r="C6" s="26"/>
      <c r="D6" s="248">
        <v>15</v>
      </c>
      <c r="E6" s="68">
        <v>645</v>
      </c>
      <c r="F6" s="237">
        <v>532.5</v>
      </c>
      <c r="G6" s="237">
        <v>450</v>
      </c>
      <c r="H6" s="237">
        <v>300</v>
      </c>
      <c r="J6" s="53"/>
    </row>
    <row r="7" spans="2:10" x14ac:dyDescent="0.55000000000000004">
      <c r="B7" s="252" t="s">
        <v>39</v>
      </c>
      <c r="C7" s="253" t="s">
        <v>681</v>
      </c>
      <c r="D7" s="254">
        <v>63</v>
      </c>
      <c r="E7" s="255">
        <v>1730</v>
      </c>
      <c r="F7" s="254">
        <v>681</v>
      </c>
      <c r="G7" s="254">
        <v>1177</v>
      </c>
      <c r="H7" s="254">
        <v>429</v>
      </c>
      <c r="J7" s="53"/>
    </row>
    <row r="8" spans="2:10" x14ac:dyDescent="0.55000000000000004">
      <c r="B8" s="12" t="s">
        <v>43</v>
      </c>
      <c r="C8" s="12"/>
      <c r="D8" s="247">
        <v>63</v>
      </c>
      <c r="E8" s="69">
        <v>1730</v>
      </c>
      <c r="F8" s="237">
        <v>681</v>
      </c>
      <c r="G8" s="237">
        <v>1177</v>
      </c>
      <c r="H8" s="237">
        <v>429</v>
      </c>
      <c r="J8" s="53"/>
    </row>
    <row r="9" spans="2:10" x14ac:dyDescent="0.55000000000000004">
      <c r="B9" s="9" t="s">
        <v>31</v>
      </c>
      <c r="C9" s="13" t="s">
        <v>645</v>
      </c>
      <c r="D9" s="241">
        <v>23</v>
      </c>
      <c r="E9" s="164">
        <v>690</v>
      </c>
      <c r="F9" s="241">
        <v>171</v>
      </c>
      <c r="G9" s="241">
        <v>333</v>
      </c>
      <c r="H9" s="241">
        <v>90</v>
      </c>
      <c r="J9" s="53"/>
    </row>
    <row r="10" spans="2:10" x14ac:dyDescent="0.55000000000000004">
      <c r="B10" s="9"/>
      <c r="C10" s="13" t="s">
        <v>40</v>
      </c>
      <c r="D10" s="241">
        <v>19</v>
      </c>
      <c r="E10" s="164">
        <v>545</v>
      </c>
      <c r="F10" s="241">
        <v>189</v>
      </c>
      <c r="G10" s="241">
        <v>406</v>
      </c>
      <c r="H10" s="241">
        <v>84</v>
      </c>
      <c r="J10" s="53"/>
    </row>
    <row r="11" spans="2:10" x14ac:dyDescent="0.55000000000000004">
      <c r="B11" s="9"/>
      <c r="C11" s="13" t="s">
        <v>42</v>
      </c>
      <c r="D11" s="241">
        <v>6</v>
      </c>
      <c r="E11" s="164">
        <v>270</v>
      </c>
      <c r="F11" s="241">
        <v>225</v>
      </c>
      <c r="G11" s="241">
        <v>234</v>
      </c>
      <c r="H11" s="241">
        <v>90</v>
      </c>
      <c r="J11" s="53"/>
    </row>
    <row r="12" spans="2:10" x14ac:dyDescent="0.55000000000000004">
      <c r="B12" s="9"/>
      <c r="C12" s="13" t="s">
        <v>32</v>
      </c>
      <c r="D12" s="241">
        <v>26</v>
      </c>
      <c r="E12" s="164">
        <v>750</v>
      </c>
      <c r="F12" s="241">
        <v>30</v>
      </c>
      <c r="G12" s="241">
        <v>30</v>
      </c>
      <c r="H12" s="241">
        <v>15</v>
      </c>
      <c r="J12" s="53"/>
    </row>
    <row r="13" spans="2:10" x14ac:dyDescent="0.55000000000000004">
      <c r="B13" s="9"/>
      <c r="C13" s="13" t="s">
        <v>41</v>
      </c>
      <c r="D13" s="241">
        <v>7</v>
      </c>
      <c r="E13" s="164">
        <v>80</v>
      </c>
      <c r="F13" s="241">
        <v>80</v>
      </c>
      <c r="G13" s="241">
        <v>53</v>
      </c>
      <c r="H13" s="241">
        <v>14</v>
      </c>
      <c r="J13" s="53"/>
    </row>
    <row r="14" spans="2:10" x14ac:dyDescent="0.55000000000000004">
      <c r="B14" s="9"/>
      <c r="C14" s="13" t="s">
        <v>35</v>
      </c>
      <c r="D14" s="241">
        <v>29</v>
      </c>
      <c r="E14" s="164">
        <v>855</v>
      </c>
      <c r="F14" s="241">
        <v>0</v>
      </c>
      <c r="G14" s="241">
        <v>375</v>
      </c>
      <c r="H14" s="241">
        <v>0</v>
      </c>
      <c r="J14" s="53"/>
    </row>
    <row r="15" spans="2:10" x14ac:dyDescent="0.55000000000000004">
      <c r="B15" s="9"/>
      <c r="C15" s="13" t="s">
        <v>34</v>
      </c>
      <c r="D15" s="241">
        <v>18</v>
      </c>
      <c r="E15" s="164">
        <v>615</v>
      </c>
      <c r="F15" s="241">
        <v>0</v>
      </c>
      <c r="G15" s="241">
        <v>243</v>
      </c>
      <c r="H15" s="241">
        <v>0</v>
      </c>
      <c r="J15" s="53"/>
    </row>
    <row r="16" spans="2:10" x14ac:dyDescent="0.55000000000000004">
      <c r="B16" s="9"/>
      <c r="C16" s="13" t="s">
        <v>33</v>
      </c>
      <c r="D16" s="241">
        <v>30</v>
      </c>
      <c r="E16" s="164">
        <v>915</v>
      </c>
      <c r="F16" s="241">
        <v>0</v>
      </c>
      <c r="G16" s="241">
        <v>0</v>
      </c>
      <c r="H16" s="241">
        <v>0</v>
      </c>
      <c r="J16" s="53"/>
    </row>
    <row r="17" spans="2:23" x14ac:dyDescent="0.55000000000000004">
      <c r="B17" s="9"/>
      <c r="C17" s="13" t="s">
        <v>37</v>
      </c>
      <c r="D17" s="241">
        <v>11</v>
      </c>
      <c r="E17" s="164">
        <v>140</v>
      </c>
      <c r="F17" s="241">
        <v>30</v>
      </c>
      <c r="G17" s="241">
        <v>45</v>
      </c>
      <c r="H17" s="241">
        <v>9</v>
      </c>
      <c r="J17" s="53"/>
    </row>
    <row r="18" spans="2:23" x14ac:dyDescent="0.55000000000000004">
      <c r="B18" s="9"/>
      <c r="C18" s="13" t="s">
        <v>36</v>
      </c>
      <c r="D18" s="241">
        <v>16</v>
      </c>
      <c r="E18" s="164">
        <v>320</v>
      </c>
      <c r="F18" s="241">
        <v>0</v>
      </c>
      <c r="G18" s="241">
        <v>84</v>
      </c>
      <c r="H18" s="241">
        <v>0</v>
      </c>
      <c r="J18" s="53"/>
    </row>
    <row r="19" spans="2:23" x14ac:dyDescent="0.55000000000000004">
      <c r="B19" s="26" t="s">
        <v>38</v>
      </c>
      <c r="C19" s="26"/>
      <c r="D19" s="248">
        <v>185</v>
      </c>
      <c r="E19" s="68">
        <v>5180</v>
      </c>
      <c r="F19" s="237">
        <v>725</v>
      </c>
      <c r="G19" s="237">
        <v>1803</v>
      </c>
      <c r="H19" s="237">
        <v>302</v>
      </c>
      <c r="J19" s="53"/>
    </row>
    <row r="20" spans="2:23" x14ac:dyDescent="0.55000000000000004">
      <c r="B20" s="11" t="s">
        <v>44</v>
      </c>
      <c r="C20" s="15" t="s">
        <v>46</v>
      </c>
      <c r="D20" s="242">
        <v>6</v>
      </c>
      <c r="E20" s="165">
        <v>150</v>
      </c>
      <c r="F20" s="242">
        <v>81</v>
      </c>
      <c r="G20" s="242">
        <v>126</v>
      </c>
      <c r="H20" s="242">
        <v>45</v>
      </c>
      <c r="J20" s="53"/>
    </row>
    <row r="21" spans="2:23" x14ac:dyDescent="0.55000000000000004">
      <c r="B21" s="11"/>
      <c r="C21" s="15" t="s">
        <v>45</v>
      </c>
      <c r="D21" s="242">
        <v>3</v>
      </c>
      <c r="E21" s="165">
        <v>105</v>
      </c>
      <c r="F21" s="242">
        <v>63</v>
      </c>
      <c r="G21" s="242">
        <v>63</v>
      </c>
      <c r="H21" s="242">
        <v>42</v>
      </c>
      <c r="J21" s="53"/>
    </row>
    <row r="22" spans="2:23" x14ac:dyDescent="0.55000000000000004">
      <c r="B22" s="11"/>
      <c r="C22" s="15" t="s">
        <v>708</v>
      </c>
      <c r="D22" s="242">
        <v>4</v>
      </c>
      <c r="E22" s="165">
        <v>90</v>
      </c>
      <c r="F22" s="242">
        <v>72</v>
      </c>
      <c r="G22" s="242">
        <v>72</v>
      </c>
      <c r="H22" s="242">
        <v>36</v>
      </c>
      <c r="J22" s="53"/>
    </row>
    <row r="23" spans="2:23" x14ac:dyDescent="0.55000000000000004">
      <c r="B23" s="11"/>
      <c r="C23" s="15" t="s">
        <v>47</v>
      </c>
      <c r="D23" s="242">
        <v>5</v>
      </c>
      <c r="E23" s="165">
        <v>165</v>
      </c>
      <c r="F23" s="242">
        <v>105</v>
      </c>
      <c r="G23" s="242">
        <v>123</v>
      </c>
      <c r="H23" s="242">
        <v>42</v>
      </c>
      <c r="J23" s="53"/>
    </row>
    <row r="24" spans="2:23" x14ac:dyDescent="0.55000000000000004">
      <c r="B24" s="12" t="s">
        <v>48</v>
      </c>
      <c r="C24" s="12"/>
      <c r="D24" s="247">
        <v>18</v>
      </c>
      <c r="E24" s="69">
        <v>510</v>
      </c>
      <c r="F24" s="237">
        <v>321</v>
      </c>
      <c r="G24" s="237">
        <v>384</v>
      </c>
      <c r="H24" s="237">
        <v>165</v>
      </c>
      <c r="J24" s="53"/>
    </row>
    <row r="25" spans="2:23" ht="11.5" customHeight="1" x14ac:dyDescent="0.55000000000000004">
      <c r="B25" s="161" t="s">
        <v>26</v>
      </c>
      <c r="C25" s="161"/>
      <c r="D25" s="251">
        <v>281</v>
      </c>
      <c r="E25" s="162">
        <v>8065</v>
      </c>
      <c r="F25" s="250">
        <v>2259.5</v>
      </c>
      <c r="G25" s="250">
        <v>3814</v>
      </c>
      <c r="H25" s="250">
        <v>1196</v>
      </c>
      <c r="I25" s="53"/>
      <c r="J25" s="53"/>
      <c r="K25" s="53"/>
      <c r="L25" s="53"/>
      <c r="M25" s="53"/>
      <c r="N25" s="53"/>
      <c r="O25" s="53"/>
      <c r="P25" s="53"/>
      <c r="Q25" s="53"/>
      <c r="R25" s="53"/>
      <c r="S25" s="53"/>
      <c r="T25" s="53"/>
      <c r="U25" s="53"/>
      <c r="V25" s="53"/>
      <c r="W25" s="53"/>
    </row>
    <row r="26" spans="2:23" x14ac:dyDescent="0.55000000000000004">
      <c r="J26" s="53"/>
    </row>
    <row r="27" spans="2:23" hidden="1" x14ac:dyDescent="0.55000000000000004">
      <c r="C27" s="29" t="s">
        <v>508</v>
      </c>
      <c r="D27" s="29"/>
      <c r="E27" s="30">
        <f>GETPIVOTDATA("[Measures].[Sum of Exemplar Adj. Score]",$B$3,"[Reqs].[Category]","[Reqs].[Category].&amp;[Partnership]")/GETPIVOTDATA("[Measures].[Sum of Exemplar Adj. Score]",$B$3,"[Reqs].[Category]","[Reqs].[Category].&amp;[Partnership]")</f>
        <v>1</v>
      </c>
      <c r="F27" s="30" t="e">
        <f>GETPIVOTDATA("[Measures].[Sum of Bidder 1 Adj. Score]",$B$3,"[Reqs].[Category]","[Reqs].[Category].&amp;[Partnership]")/GETPIVOTDATA("[Measures].[Sum of Exemplar Adj. Score]",$B$3,"[Reqs].[Category]","[Reqs].[Category].&amp;[Partnership]")</f>
        <v>#REF!</v>
      </c>
      <c r="G27" s="30" t="e">
        <f>GETPIVOTDATA("[Measures].[Sum of Bidder 2 Adj. Score]",$B$3,"[Reqs].[Category]","[Reqs].[Category].&amp;[Partnership]")/GETPIVOTDATA("[Measures].[Sum of Exemplar Adj. Score]",$B$3,"[Reqs].[Category]","[Reqs].[Category].&amp;[Partnership]")</f>
        <v>#REF!</v>
      </c>
      <c r="H27" s="30" t="e">
        <f>GETPIVOTDATA("[Measures].[Sum of Bidder 3 Adj. Score]",$B$3,"[Reqs].[Category]","[Reqs].[Category].&amp;[Partnership]")/GETPIVOTDATA("[Measures].[Sum of Exemplar Adj. Score]",$B$3,"[Reqs].[Category]","[Reqs].[Category].&amp;[Partnership]")</f>
        <v>#REF!</v>
      </c>
      <c r="J27" s="53"/>
    </row>
    <row r="28" spans="2:23" hidden="1" x14ac:dyDescent="0.55000000000000004">
      <c r="C28" s="29" t="s">
        <v>509</v>
      </c>
      <c r="D28" s="29"/>
      <c r="E28" s="30" t="e">
        <f>(GETPIVOTDATA("[Measures].[Sum of Exemplar Adj. Score]",$B$3,"[Reqs].[Category]","[Reqs].[Category].&amp;[General]")+GETPIVOTDATA("[Measures].[Sum of Exemplar Adj. Score]",$B$3,"[Reqs].[Category]","[Reqs].[Category].&amp;[Functional]")+GETPIVOTDATA("[Measures].[Sum of Exemplar Adj. Score]",$B$3,"[Reqs].[Category]","[Reqs].[Category].&amp;[Technical]"))/(GETPIVOTDATA("[Measures].[Sum of Exemplar Adj. Score]",$B$3,"[Reqs].[Category]","[Reqs].[Category].&amp;[General]")+GETPIVOTDATA("[Measures].[Sum of Exemplar Adj. Score]",$B$3,"[Reqs].[Category]","[Reqs].[Category].&amp;[Functional]")+GETPIVOTDATA("[Measures].[Sum of Exemplar Adj. Score]",$B$3,"[Reqs].[Category]","[Reqs].[Category].&amp;[Technical]"))</f>
        <v>#REF!</v>
      </c>
      <c r="F28" s="30" t="e">
        <f>(GETPIVOTDATA("[Measures].[Sum of Bidder 1 Adj. Score]",$B$3,"[Reqs].[Category]","[Reqs].[Category].&amp;[General]")+GETPIVOTDATA("[Measures].[Sum of Bidder 1 Adj. Score]",$B$3,"[Reqs].[Category]","[Reqs].[Category].&amp;[Functional]")+GETPIVOTDATA("[Measures].[Sum of Bidder 1 Adj. Score]",$B$3,"[Reqs].[Category]","[Reqs].[Category].&amp;[Technical]"))/(GETPIVOTDATA("[Measures].[Sum of Exemplar Adj. Score]",$B$3,"[Reqs].[Category]","[Reqs].[Category].&amp;[General]")+GETPIVOTDATA("[Measures].[Sum of Exemplar Adj. Score]",$B$3,"[Reqs].[Category]","[Reqs].[Category].&amp;[Functional]")+GETPIVOTDATA("[Measures].[Sum of Exemplar Adj. Score]",$B$3,"[Reqs].[Category]","[Reqs].[Category].&amp;[Technical]"))</f>
        <v>#REF!</v>
      </c>
      <c r="G28" s="30" t="e">
        <f>(GETPIVOTDATA("[Measures].[Sum of Bidder 2 Adj. Score]",$B$3,"[Reqs].[Category]","[Reqs].[Category].&amp;[General]")+GETPIVOTDATA("[Measures].[Sum of Bidder 2 Adj. Score]",$B$3,"[Reqs].[Category]","[Reqs].[Category].&amp;[Functional]")+GETPIVOTDATA("[Measures].[Sum of Bidder 2 Adj. Score]",$B$3,"[Reqs].[Category]","[Reqs].[Category].&amp;[Technical]"))/(GETPIVOTDATA("[Measures].[Sum of Exemplar Adj. Score]",$B$3,"[Reqs].[Category]","[Reqs].[Category].&amp;[General]")+GETPIVOTDATA("[Measures].[Sum of Exemplar Adj. Score]",$B$3,"[Reqs].[Category]","[Reqs].[Category].&amp;[Functional]")+GETPIVOTDATA("[Measures].[Sum of Exemplar Adj. Score]",$B$3,"[Reqs].[Category]","[Reqs].[Category].&amp;[Technical]"))</f>
        <v>#REF!</v>
      </c>
      <c r="H28" s="30" t="e">
        <f>(GETPIVOTDATA("[Measures].[Sum of Bidder 3 Adj. Score]",$B$3,"[Reqs].[Category]","[Reqs].[Category].&amp;[General]")+GETPIVOTDATA("[Measures].[Sum of Bidder 3 Adj. Score]",$B$3,"[Reqs].[Category]","[Reqs].[Category].&amp;[Functional]")+GETPIVOTDATA("[Measures].[Sum of Bidder 3 Adj. Score]",$B$3,"[Reqs].[Category]","[Reqs].[Category].&amp;[Technical]"))/(GETPIVOTDATA("[Measures].[Sum of Exemplar Adj. Score]",$B$3,"[Reqs].[Category]","[Reqs].[Category].&amp;[General]")+GETPIVOTDATA("[Measures].[Sum of Exemplar Adj. Score]",$B$3,"[Reqs].[Category]","[Reqs].[Category].&amp;[Functional]")+GETPIVOTDATA("[Measures].[Sum of Exemplar Adj. Score]",$B$3,"[Reqs].[Category]","[Reqs].[Category].&amp;[Technical]"))</f>
        <v>#REF!</v>
      </c>
      <c r="J28" s="53"/>
    </row>
    <row r="29" spans="2:23" hidden="1" x14ac:dyDescent="0.55000000000000004">
      <c r="J29" s="53"/>
    </row>
    <row r="30" spans="2:23" hidden="1" x14ac:dyDescent="0.55000000000000004">
      <c r="C30" s="6"/>
      <c r="D30" s="27" t="s">
        <v>510</v>
      </c>
      <c r="E30" s="27"/>
      <c r="F30" s="24" t="s">
        <v>511</v>
      </c>
      <c r="G30" s="24" t="s">
        <v>512</v>
      </c>
      <c r="H30" s="24" t="s">
        <v>513</v>
      </c>
      <c r="J30" s="53"/>
    </row>
    <row r="31" spans="2:23" hidden="1" x14ac:dyDescent="0.55000000000000004">
      <c r="C31" s="35" t="s">
        <v>514</v>
      </c>
      <c r="D31" s="33">
        <v>0.4</v>
      </c>
      <c r="E31" s="33"/>
      <c r="F31" s="34" t="s">
        <v>515</v>
      </c>
      <c r="G31" s="34" t="s">
        <v>515</v>
      </c>
      <c r="H31" s="34" t="s">
        <v>515</v>
      </c>
      <c r="J31" s="53"/>
    </row>
    <row r="32" spans="2:23" hidden="1" x14ac:dyDescent="0.55000000000000004">
      <c r="C32" s="35" t="s">
        <v>516</v>
      </c>
      <c r="D32" s="33">
        <v>0.25</v>
      </c>
      <c r="E32" s="33"/>
      <c r="F32" s="34" t="e">
        <f>F27*$D$32</f>
        <v>#REF!</v>
      </c>
      <c r="G32" s="34" t="e">
        <f>G27*$D$32</f>
        <v>#REF!</v>
      </c>
      <c r="H32" s="34" t="e">
        <f>H27*$D$32</f>
        <v>#REF!</v>
      </c>
      <c r="J32" s="53"/>
    </row>
    <row r="33" spans="2:10" hidden="1" x14ac:dyDescent="0.55000000000000004">
      <c r="C33" s="35" t="s">
        <v>517</v>
      </c>
      <c r="D33" s="33">
        <v>0.35</v>
      </c>
      <c r="E33" s="33"/>
      <c r="F33" s="34" t="e">
        <f>D33*$F$28</f>
        <v>#REF!</v>
      </c>
      <c r="G33" s="34" t="e">
        <f>G28*$D$33</f>
        <v>#REF!</v>
      </c>
      <c r="H33" s="34" t="e">
        <f>D33*$H$28</f>
        <v>#REF!</v>
      </c>
      <c r="J33" s="53"/>
    </row>
    <row r="34" spans="2:10" ht="14.7" hidden="1" thickBot="1" x14ac:dyDescent="0.6">
      <c r="C34" s="1"/>
      <c r="D34" s="31">
        <f>SUM(D31:D33)</f>
        <v>1</v>
      </c>
      <c r="E34" s="31"/>
      <c r="F34" s="32" t="e">
        <f t="shared" ref="F34:H34" si="0">SUM(F31:F33)</f>
        <v>#REF!</v>
      </c>
      <c r="G34" s="32" t="e">
        <f t="shared" si="0"/>
        <v>#REF!</v>
      </c>
      <c r="H34" s="32" t="e">
        <f t="shared" si="0"/>
        <v>#REF!</v>
      </c>
      <c r="J34" s="53"/>
    </row>
    <row r="35" spans="2:10" ht="18.3" x14ac:dyDescent="0.7">
      <c r="B35" s="52" t="s">
        <v>518</v>
      </c>
      <c r="J35" s="53"/>
    </row>
    <row r="36" spans="2:10" x14ac:dyDescent="0.55000000000000004">
      <c r="J36" s="53"/>
    </row>
    <row r="37" spans="2:10" x14ac:dyDescent="0.55000000000000004">
      <c r="C37" s="1"/>
      <c r="D37" s="27" t="s">
        <v>510</v>
      </c>
      <c r="E37" s="27"/>
      <c r="F37" s="70" t="s">
        <v>505</v>
      </c>
      <c r="G37" s="70" t="s">
        <v>506</v>
      </c>
      <c r="H37" s="70" t="s">
        <v>507</v>
      </c>
      <c r="J37" s="53"/>
    </row>
    <row r="38" spans="2:10" x14ac:dyDescent="0.55000000000000004">
      <c r="B38" s="36" t="s">
        <v>519</v>
      </c>
      <c r="C38" s="37" t="s">
        <v>519</v>
      </c>
      <c r="D38" s="38">
        <v>0.3</v>
      </c>
      <c r="E38" s="38"/>
      <c r="F38" s="39">
        <v>0.3</v>
      </c>
      <c r="G38" s="39">
        <v>0.217</v>
      </c>
      <c r="H38" s="39">
        <v>0.154</v>
      </c>
      <c r="J38" s="53"/>
    </row>
    <row r="39" spans="2:10" x14ac:dyDescent="0.55000000000000004">
      <c r="B39" s="40" t="s">
        <v>27</v>
      </c>
      <c r="C39" s="41" t="s">
        <v>28</v>
      </c>
      <c r="D39" s="42">
        <v>0.12</v>
      </c>
      <c r="E39" s="42"/>
      <c r="F39" s="43">
        <f>GETPIVOTDATA("[Measures].[Sum of Vendor 1 Adj. Score]",$B$3,"[Reqs].[Category]","[Reqs].[Category].&amp;[Partnership]","[Reqs].[Section]","[Reqs].[Section].&amp;[Experience]")/GETPIVOTDATA("[Measures].[Sum of Exemplar Adj. Score]",$B$3,"[Reqs].[Category]","[Reqs].[Category].&amp;[Partnership]","[Reqs].[Section]","[Reqs].[Section].&amp;[Experience]")*D39</f>
        <v>0.10628571428571428</v>
      </c>
      <c r="G39" s="43">
        <f>GETPIVOTDATA("[Measures].[Sum of Vendor2 Adj. Score]",$B$3,"[Reqs].[Category]","[Reqs].[Category].&amp;[Partnership]","[Reqs].[Section]","[Reqs].[Section].&amp;[Experience]")/GETPIVOTDATA("[Measures].[Sum of Exemplar Adj. Score]",$B$3,"[Reqs].[Category]","[Reqs].[Category].&amp;[Partnership]","[Reqs].[Section]","[Reqs].[Section].&amp;[Experience]")*D39</f>
        <v>0.10285714285714284</v>
      </c>
      <c r="H39" s="43">
        <f>GETPIVOTDATA("[Measures].[Sum of Vendor3 Adj. Score]",$B$3,"[Reqs].[Category]","[Reqs].[Category].&amp;[Partnership]","[Reqs].[Section]","[Reqs].[Section].&amp;[Experience]")/GETPIVOTDATA("[Measures].[Sum of Exemplar Adj. Score]",$B$3,"[Reqs].[Category]","[Reqs].[Category].&amp;[Partnership]","[Reqs].[Section]","[Reqs].[Section].&amp;[Experience]")*D39</f>
        <v>4.1142857142857141E-2</v>
      </c>
      <c r="J39" s="53"/>
    </row>
    <row r="40" spans="2:10" x14ac:dyDescent="0.55000000000000004">
      <c r="B40" s="44"/>
      <c r="C40" s="45" t="s">
        <v>29</v>
      </c>
      <c r="D40" s="46">
        <v>0.08</v>
      </c>
      <c r="E40" s="46"/>
      <c r="F40" s="47">
        <f>GETPIVOTDATA("[Measures].[Sum of Vendor 1 Adj. Score]",$B$3,"[Reqs].[Category]","[Reqs].[Category].&amp;[Partnership]","[Reqs].[Section]","[Reqs].[Section].&amp;[Management Approach]")/GETPIVOTDATA("[Measures].[Sum of Exemplar Adj. Score]",$B$3,"[Reqs].[Category]","[Reqs].[Category].&amp;[Partnership]","[Reqs].[Section]","[Reqs].[Section].&amp;[Management Approach]")*D40</f>
        <v>6.1454545454545456E-2</v>
      </c>
      <c r="G40" s="47">
        <f>GETPIVOTDATA("[Measures].[Sum of Vendor2 Adj. Score]",$B$3,"[Reqs].[Category]","[Reqs].[Category].&amp;[Partnership]","[Reqs].[Section]","[Reqs].[Section].&amp;[Management Approach]")/GETPIVOTDATA("[Measures].[Sum of Exemplar Adj. Score]",$B$3,"[Reqs].[Category]","[Reqs].[Category].&amp;[Partnership]","[Reqs].[Section]","[Reqs].[Section].&amp;[Management Approach]")*D40</f>
        <v>4.3636363636363633E-2</v>
      </c>
      <c r="H40" s="47">
        <f>GETPIVOTDATA("[Measures].[Sum of Vendor3 Adj. Score]",$B$3,"[Reqs].[Category]","[Reqs].[Category].&amp;[Partnership]","[Reqs].[Section]","[Reqs].[Section].&amp;[Management Approach]")/GETPIVOTDATA("[Measures].[Sum of Exemplar Adj. Score]",$B$3,"[Reqs].[Category]","[Reqs].[Category].&amp;[Partnership]","[Reqs].[Section]","[Reqs].[Section].&amp;[Management Approach]")*D40</f>
        <v>4.6545454545454543E-2</v>
      </c>
      <c r="J40" s="53"/>
    </row>
    <row r="41" spans="2:10" x14ac:dyDescent="0.55000000000000004">
      <c r="B41" s="35" t="s">
        <v>39</v>
      </c>
      <c r="C41" s="45" t="s">
        <v>681</v>
      </c>
      <c r="D41" s="49">
        <v>0.1</v>
      </c>
      <c r="E41" s="49"/>
      <c r="F41" s="50">
        <f>GETPIVOTDATA("[Measures].[Sum of Vendor 1 Adj. Score]",$B$3,"[Reqs].[Category]","[Reqs].[Category].&amp;[Common]","[Reqs].[Section]","[Reqs].[Section].&amp;[Warehouse and Inventory Management]")/GETPIVOTDATA("[Measures].[Sum of Exemplar Adj. Score]",$B$3,"[Reqs].[Category]","[Reqs].[Category].&amp;[Common]","[Reqs].[Section]","[Reqs].[Section].&amp;[Warehouse and Inventory Management]")*D41</f>
        <v>3.9364161849710984E-2</v>
      </c>
      <c r="G41" s="50">
        <f>GETPIVOTDATA("[Measures].[Sum of Vendor2 Adj. Score]",$B$3,"[Reqs].[Category]","[Reqs].[Category].&amp;[Common]","[Reqs].[Section]","[Reqs].[Section].&amp;[Warehouse and Inventory Management]")/GETPIVOTDATA("[Measures].[Sum of Exemplar Adj. Score]",$B$3,"[Reqs].[Category]","[Reqs].[Category].&amp;[Common]","[Reqs].[Section]","[Reqs].[Section].&amp;[Warehouse and Inventory Management]")*D41</f>
        <v>6.8034682080924863E-2</v>
      </c>
      <c r="H41" s="50">
        <f>GETPIVOTDATA("[Measures].[Sum of Vendor2 Adj. Score]",$B$3,"[Reqs].[Category]","[Reqs].[Category].&amp;[Common]","[Reqs].[Section]","[Reqs].[Section].&amp;[Warehouse and Inventory Management]")/GETPIVOTDATA("[Measures].[Sum of Exemplar Adj. Score]",$B$3,"[Reqs].[Category]","[Reqs].[Category].&amp;[Common]","[Reqs].[Section]","[Reqs].[Section].&amp;[Warehouse and Inventory Management]")*D41</f>
        <v>6.8034682080924863E-2</v>
      </c>
      <c r="J41" s="53"/>
    </row>
    <row r="42" spans="2:10" x14ac:dyDescent="0.55000000000000004">
      <c r="B42" s="40" t="s">
        <v>31</v>
      </c>
      <c r="C42" s="41" t="s">
        <v>32</v>
      </c>
      <c r="D42" s="42">
        <v>0.02</v>
      </c>
      <c r="E42" s="42"/>
      <c r="F42" s="43">
        <f>GETPIVOTDATA("[Measures].[Sum of Vendor 1 Adj. Score]",$B$3,"[Reqs].[Category]","[Reqs].[Category].&amp;[Functional]","[Reqs].[Section]","[Reqs].[Section].&amp;[Forecasting &amp; Planning]")/GETPIVOTDATA("[Measures].[Sum of Exemplar Adj. Score]",$B$3,"[Reqs].[Category]","[Reqs].[Category].&amp;[Functional]","[Reqs].[Section]","[Reqs].[Section].&amp;[Forecasting &amp; Planning]")*D42</f>
        <v>8.0000000000000004E-4</v>
      </c>
      <c r="G42" s="43">
        <f>GETPIVOTDATA("[Measures].[Sum of Vendor2 Adj. Score]",$B$3,"[Reqs].[Category]","[Reqs].[Category].&amp;[Functional]","[Reqs].[Section]","[Reqs].[Section].&amp;[Forecasting &amp; Planning]")/GETPIVOTDATA("[Measures].[Sum of Exemplar Adj. Score]",$B$3,"[Reqs].[Category]","[Reqs].[Category].&amp;[Functional]","[Reqs].[Section]","[Reqs].[Section].&amp;[Forecasting &amp; Planning]")*D42</f>
        <v>8.0000000000000004E-4</v>
      </c>
      <c r="H42" s="43">
        <f>GETPIVOTDATA("[Measures].[Sum of Vendor3 Adj. Score]",$B$3,"[Reqs].[Category]","[Reqs].[Category].&amp;[Functional]","[Reqs].[Section]","[Reqs].[Section].&amp;[Forecasting &amp; Planning]")/GETPIVOTDATA("[Measures].[Sum of Exemplar Adj. Score]",$B$3,"[Reqs].[Category]","[Reqs].[Category].&amp;[Functional]","[Reqs].[Section]","[Reqs].[Section].&amp;[Forecasting &amp; Planning]")*D42</f>
        <v>4.0000000000000002E-4</v>
      </c>
      <c r="J42" s="53"/>
    </row>
    <row r="43" spans="2:10" x14ac:dyDescent="0.55000000000000004">
      <c r="B43" s="48"/>
      <c r="C43" s="35" t="s">
        <v>35</v>
      </c>
      <c r="D43" s="49">
        <v>0.05</v>
      </c>
      <c r="E43" s="49"/>
      <c r="F43" s="50">
        <f>GETPIVOTDATA("[Measures].[Sum of Vendor 1 Adj. Score]",$B$3,"[Reqs].[Category]","[Reqs].[Category].&amp;[Functional]","[Reqs].[Section]","[Reqs].[Section].&amp;[Order Management]")/GETPIVOTDATA("[Measures].[Sum of Exemplar Adj. Score]",$B$3,"[Reqs].[Category]","[Reqs].[Category].&amp;[Functional]","[Reqs].[Section]","[Reqs].[Section].&amp;[Order Management]")*D43</f>
        <v>0</v>
      </c>
      <c r="G43" s="50">
        <f>GETPIVOTDATA("[Measures].[Sum of Vendor2 Adj. Score]",$B$3,"[Reqs].[Category]","[Reqs].[Category].&amp;[Functional]","[Reqs].[Section]","[Reqs].[Section].&amp;[Order Management]")/GETPIVOTDATA("[Measures].[Sum of Exemplar Adj. Score]",$B$3,"[Reqs].[Category]","[Reqs].[Category].&amp;[Functional]","[Reqs].[Section]","[Reqs].[Section].&amp;[Order Management]")*D43</f>
        <v>2.1929824561403508E-2</v>
      </c>
      <c r="H43" s="50">
        <f>GETPIVOTDATA("[Measures].[Sum of Vendor3 Adj. Score]",$B$3,"[Reqs].[Category]","[Reqs].[Category].&amp;[Functional]","[Reqs].[Section]","[Reqs].[Section].&amp;[Order Management]")/GETPIVOTDATA("[Measures].[Sum of Exemplar Adj. Score]",$B$3,"[Reqs].[Category]","[Reqs].[Category].&amp;[Functional]","[Reqs].[Section]","[Reqs].[Section].&amp;[Order Management]")*D43</f>
        <v>0</v>
      </c>
      <c r="J43" s="53"/>
    </row>
    <row r="44" spans="2:10" x14ac:dyDescent="0.55000000000000004">
      <c r="B44" s="35"/>
      <c r="C44" s="35" t="s">
        <v>34</v>
      </c>
      <c r="D44" s="49">
        <v>0.04</v>
      </c>
      <c r="E44" s="49"/>
      <c r="F44" s="50">
        <f>GETPIVOTDATA("[Measures].[Sum of Vendor 1 Adj. Score]",$B$3,"[Reqs].[Category]","[Reqs].[Category].&amp;[Functional]","[Reqs].[Section]","[Reqs].[Section].&amp;[Procurement Management]")/GETPIVOTDATA("[Measures].[Sum of Exemplar Adj. Score]",$B$3,"[Reqs].[Category]","[Reqs].[Category].&amp;[Functional]","[Reqs].[Section]","[Reqs].[Section].&amp;[Procurement Management]")*D44</f>
        <v>0</v>
      </c>
      <c r="G44" s="50">
        <f>GETPIVOTDATA("[Measures].[Sum of Vendor2 Adj. Score]",$B$3,"[Reqs].[Category]","[Reqs].[Category].&amp;[Functional]","[Reqs].[Section]","[Reqs].[Section].&amp;[Procurement Management]")/GETPIVOTDATA("[Measures].[Sum of Exemplar Adj. Score]",$B$3,"[Reqs].[Category]","[Reqs].[Category].&amp;[Functional]","[Reqs].[Section]","[Reqs].[Section].&amp;[Procurement Management]")*D44</f>
        <v>1.5804878048780488E-2</v>
      </c>
      <c r="H44" s="50">
        <f>GETPIVOTDATA("[Measures].[Sum of Vendor3 Adj. Score]",$B$3,"[Reqs].[Category]","[Reqs].[Category].&amp;[Functional]","[Reqs].[Section]","[Reqs].[Section].&amp;[Procurement Management]")/GETPIVOTDATA("[Measures].[Sum of Exemplar Adj. Score]",$B$3,"[Reqs].[Category]","[Reqs].[Category].&amp;[Functional]","[Reqs].[Section]","[Reqs].[Section].&amp;[Procurement Management]")*D44</f>
        <v>0</v>
      </c>
      <c r="J44" s="53"/>
    </row>
    <row r="45" spans="2:10" x14ac:dyDescent="0.55000000000000004">
      <c r="B45" s="35"/>
      <c r="C45" s="35" t="s">
        <v>33</v>
      </c>
      <c r="D45" s="49">
        <v>0.04</v>
      </c>
      <c r="E45" s="49"/>
      <c r="F45" s="50">
        <f>GETPIVOTDATA("[Measures].[Sum of Vendor 1 Adj. Score]",$B$3,"[Reqs].[Category]","[Reqs].[Category].&amp;[Functional]","[Reqs].[Section]","[Reqs].[Section].&amp;[Supplier &amp; Contract Management]")/GETPIVOTDATA("[Measures].[Sum of Exemplar Adj. Score]",$B$3,"[Reqs].[Category]","[Reqs].[Category].&amp;[Functional]","[Reqs].[Section]","[Reqs].[Section].&amp;[Supplier &amp; Contract Management]")*D45</f>
        <v>0</v>
      </c>
      <c r="G45" s="50">
        <f>GETPIVOTDATA("[Measures].[Sum of Vendor2 Adj. Score]",$B$3,"[Reqs].[Category]","[Reqs].[Category].&amp;[Functional]","[Reqs].[Section]","[Reqs].[Section].&amp;[Supplier &amp; Contract Management]")/GETPIVOTDATA("[Measures].[Sum of Exemplar Adj. Score]",$B$3,"[Reqs].[Category]","[Reqs].[Category].&amp;[Functional]","[Reqs].[Section]","[Reqs].[Section].&amp;[Supplier &amp; Contract Management]")*D45</f>
        <v>0</v>
      </c>
      <c r="H45" s="50">
        <f>GETPIVOTDATA("[Measures].[Sum of Vendor3 Adj. Score]",$B$3,"[Reqs].[Category]","[Reqs].[Category].&amp;[Functional]","[Reqs].[Section]","[Reqs].[Section].&amp;[Supplier &amp; Contract Management]")/GETPIVOTDATA("[Measures].[Sum of Exemplar Adj. Score]",$B$3,"[Reqs].[Category]","[Reqs].[Category].&amp;[Functional]","[Reqs].[Section]","[Reqs].[Section].&amp;[Supplier &amp; Contract Management]")*D45</f>
        <v>0</v>
      </c>
      <c r="J45" s="53"/>
    </row>
    <row r="46" spans="2:10" x14ac:dyDescent="0.55000000000000004">
      <c r="B46" s="35"/>
      <c r="C46" s="35" t="s">
        <v>37</v>
      </c>
      <c r="D46" s="49">
        <v>0</v>
      </c>
      <c r="E46" s="49"/>
      <c r="F46" s="50">
        <v>0</v>
      </c>
      <c r="G46" s="50">
        <v>0</v>
      </c>
      <c r="H46" s="50">
        <v>0</v>
      </c>
      <c r="J46" s="53"/>
    </row>
    <row r="47" spans="2:10" x14ac:dyDescent="0.55000000000000004">
      <c r="B47" s="35"/>
      <c r="C47" s="35" t="s">
        <v>36</v>
      </c>
      <c r="D47" s="49">
        <v>0.03</v>
      </c>
      <c r="E47" s="49"/>
      <c r="F47" s="50">
        <f>GETPIVOTDATA("[Measures].[Sum of Vendor 1 Adj. Score]",$B$3,"[Reqs].[Category]","[Reqs].[Category].&amp;[Functional]","[Reqs].[Section]","[Reqs].[Section].&amp;[Transportation Management]")/GETPIVOTDATA("[Measures].[Sum of Exemplar Adj. Score]",$B$3,"[Reqs].[Category]","[Reqs].[Category].&amp;[Functional]","[Reqs].[Section]","[Reqs].[Section].&amp;[Transportation Management]")*D47</f>
        <v>0</v>
      </c>
      <c r="G47" s="50">
        <f>GETPIVOTDATA("[Measures].[Sum of Vendor2 Adj. Score]",$B$3,"[Reqs].[Category]","[Reqs].[Category].&amp;[Functional]","[Reqs].[Section]","[Reqs].[Section].&amp;[Transportation Management]")/GETPIVOTDATA("[Measures].[Sum of Exemplar Adj. Score]",$B$3,"[Reqs].[Category]","[Reqs].[Category].&amp;[Functional]","[Reqs].[Section]","[Reqs].[Section].&amp;[Transportation Management]")*D47</f>
        <v>7.8750000000000001E-3</v>
      </c>
      <c r="H47" s="50">
        <f>GETPIVOTDATA("[Measures].[Sum of Vendor3 Adj. Score]",$B$3,"[Reqs].[Category]","[Reqs].[Category].&amp;[Functional]","[Reqs].[Section]","[Reqs].[Section].&amp;[Transportation Management]")/GETPIVOTDATA("[Measures].[Sum of Exemplar Adj. Score]",$B$3,"[Reqs].[Category]","[Reqs].[Category].&amp;[Functional]","[Reqs].[Section]","[Reqs].[Section].&amp;[Transportation Management]")*D47</f>
        <v>0</v>
      </c>
      <c r="J47" s="53"/>
    </row>
    <row r="48" spans="2:10" x14ac:dyDescent="0.55000000000000004">
      <c r="B48" s="35"/>
      <c r="C48" s="35" t="s">
        <v>40</v>
      </c>
      <c r="D48" s="49">
        <v>0.05</v>
      </c>
      <c r="E48" s="49"/>
      <c r="F48" s="50">
        <f>GETPIVOTDATA("[Measures].[Sum of Vendor 1 Adj. Score]",$B$3,"[Reqs].[Category]","[Reqs].[Category].&amp;[Functional]","[Reqs].[Section]","[Reqs].[Section].&amp;[Data Management]")/GETPIVOTDATA("[Measures].[Sum of Exemplar Adj. Score]",$B$3,"[Reqs].[Category]","[Reqs].[Category].&amp;[Functional]","[Reqs].[Section]","[Reqs].[Section].&amp;[Data Management]")*D48</f>
        <v>1.7339449541284406E-2</v>
      </c>
      <c r="G48" s="50">
        <f>GETPIVOTDATA("[Measures].[Sum of Vendor2 Adj. Score]",$B$3,"[Reqs].[Category]","[Reqs].[Category].&amp;[Functional]","[Reqs].[Section]","[Reqs].[Section].&amp;[Data Management]")/GETPIVOTDATA("[Measures].[Sum of Exemplar Adj. Score]",$B$3,"[Reqs].[Category]","[Reqs].[Category].&amp;[Functional]","[Reqs].[Section]","[Reqs].[Section].&amp;[Data Management]")*D48</f>
        <v>3.7247706422018349E-2</v>
      </c>
      <c r="H48" s="50">
        <f>GETPIVOTDATA("[Measures].[Sum of Vendor3 Adj. Score]",$B$3,"[Reqs].[Category]","[Reqs].[Category].&amp;[Functional]","[Reqs].[Section]","[Reqs].[Section].&amp;[Data Management]")/GETPIVOTDATA("[Measures].[Sum of Exemplar Adj. Score]",$B$3,"[Reqs].[Category]","[Reqs].[Category].&amp;[Functional]","[Reqs].[Section]","[Reqs].[Section].&amp;[Data Management]")*D48</f>
        <v>7.7064220183486248E-3</v>
      </c>
      <c r="J48" s="53"/>
    </row>
    <row r="49" spans="2:23" x14ac:dyDescent="0.55000000000000004">
      <c r="B49" s="35"/>
      <c r="C49" s="35" t="s">
        <v>42</v>
      </c>
      <c r="D49" s="49">
        <v>0.03</v>
      </c>
      <c r="E49" s="49"/>
      <c r="F49" s="50">
        <f>GETPIVOTDATA("[Measures].[Sum of Vendor 1 Adj. Score]",$B$3,"[Reqs].[Category]","[Reqs].[Category].&amp;[Functional]","[Reqs].[Section]","[Reqs].[Section].&amp;[Extensibility]")/GETPIVOTDATA("[Measures].[Sum of Exemplar Adj. Score]",$B$3,"[Reqs].[Category]","[Reqs].[Category].&amp;[Functional]","[Reqs].[Section]","[Reqs].[Section].&amp;[Extensibility]")*D49</f>
        <v>2.5000000000000001E-2</v>
      </c>
      <c r="G49" s="50">
        <f>GETPIVOTDATA("[Measures].[Sum of Vendor2 Adj. Score]",$B$3,"[Reqs].[Category]","[Reqs].[Category].&amp;[Functional]","[Reqs].[Section]","[Reqs].[Section].&amp;[Extensibility]")/GETPIVOTDATA("[Measures].[Sum of Exemplar Adj. Score]",$B$3,"[Reqs].[Category]","[Reqs].[Category].&amp;[Functional]","[Reqs].[Section]","[Reqs].[Section].&amp;[Extensibility]")*D49</f>
        <v>2.5999999999999999E-2</v>
      </c>
      <c r="H49" s="50">
        <f>GETPIVOTDATA("[Measures].[Sum of Vendor3 Adj. Score]",$B$3,"[Reqs].[Category]","[Reqs].[Category].&amp;[Functional]","[Reqs].[Section]","[Reqs].[Section].&amp;[Extensibility]")/GETPIVOTDATA("[Measures].[Sum of Exemplar Adj. Score]",$B$3,"[Reqs].[Category]","[Reqs].[Category].&amp;[Functional]","[Reqs].[Section]","[Reqs].[Section].&amp;[Extensibility]")*D49</f>
        <v>9.9999999999999985E-3</v>
      </c>
      <c r="J49" s="53"/>
    </row>
    <row r="50" spans="2:23" x14ac:dyDescent="0.55000000000000004">
      <c r="B50" s="44"/>
      <c r="C50" s="45" t="s">
        <v>41</v>
      </c>
      <c r="D50" s="46">
        <v>0.02</v>
      </c>
      <c r="E50" s="46"/>
      <c r="F50" s="47">
        <f>GETPIVOTDATA("[Measures].[Sum of Vendor 1 Adj. Score]",$B$3,"[Reqs].[Category]","[Reqs].[Category].&amp;[Functional]","[Reqs].[Section]","[Reqs].[Section].&amp;[Interoperability]")/GETPIVOTDATA("[Measures].[Sum of Exemplar Adj. Score]",$B$3,"[Reqs].[Category]","[Reqs].[Category].&amp;[Functional]","[Reqs].[Section]","[Reqs].[Section].&amp;[Interoperability]")*D50</f>
        <v>0.02</v>
      </c>
      <c r="G50" s="47">
        <f>GETPIVOTDATA("[Measures].[Sum of Vendor2 Adj. Score]",$B$3,"[Reqs].[Category]","[Reqs].[Category].&amp;[Functional]","[Reqs].[Section]","[Reqs].[Section].&amp;[Interoperability]")/GETPIVOTDATA("[Measures].[Sum of Exemplar Adj. Score]",$B$3,"[Reqs].[Category]","[Reqs].[Category].&amp;[Functional]","[Reqs].[Section]","[Reqs].[Section].&amp;[Interoperability]")*D50</f>
        <v>1.325E-2</v>
      </c>
      <c r="H50" s="47">
        <f>GETPIVOTDATA("[Measures].[Sum of Vendor3 Adj. Score]",$B$3,"[Reqs].[Category]","[Reqs].[Category].&amp;[Functional]","[Reqs].[Section]","[Reqs].[Section].&amp;[Interoperability]")/GETPIVOTDATA("[Measures].[Sum of Exemplar Adj. Score]",$B$3,"[Reqs].[Category]","[Reqs].[Category].&amp;[Functional]","[Reqs].[Section]","[Reqs].[Section].&amp;[Interoperability]")*D50</f>
        <v>3.4999999999999996E-3</v>
      </c>
      <c r="J50" s="53"/>
    </row>
    <row r="51" spans="2:23" x14ac:dyDescent="0.55000000000000004">
      <c r="B51" s="35" t="s">
        <v>44</v>
      </c>
      <c r="C51" s="35" t="s">
        <v>46</v>
      </c>
      <c r="D51" s="49">
        <v>0.02</v>
      </c>
      <c r="E51" s="49"/>
      <c r="F51" s="50">
        <f>GETPIVOTDATA("[Measures].[Sum of Vendor 1 Adj. Score]",$B$3,"[Reqs].[Category]","[Reqs].[Category].&amp;[Non-Functional]","[Reqs].[Section]","[Reqs].[Section].&amp;[Connectivity]")/GETPIVOTDATA("[Measures].[Sum of Exemplar Adj. Score]",$B$3,"[Reqs].[Category]","[Reqs].[Category].&amp;[Non-Functional]","[Reqs].[Section]","[Reqs].[Section].&amp;[Connectivity]")*D51</f>
        <v>1.0800000000000001E-2</v>
      </c>
      <c r="G51" s="50">
        <f>GETPIVOTDATA("[Measures].[Sum of Vendor2 Adj. Score]",$B$3,"[Reqs].[Category]","[Reqs].[Category].&amp;[Non-Functional]","[Reqs].[Section]","[Reqs].[Section].&amp;[Connectivity]")/GETPIVOTDATA("[Measures].[Sum of Exemplar Adj. Score]",$B$3,"[Reqs].[Category]","[Reqs].[Category].&amp;[Non-Functional]","[Reqs].[Section]","[Reqs].[Section].&amp;[Connectivity]")*D51</f>
        <v>1.6799999999999999E-2</v>
      </c>
      <c r="H51" s="50">
        <f>GETPIVOTDATA("[Measures].[Sum of Vendor3 Adj. Score]",$B$3,"[Reqs].[Category]","[Reqs].[Category].&amp;[Non-Functional]","[Reqs].[Section]","[Reqs].[Section].&amp;[Connectivity]")/GETPIVOTDATA("[Measures].[Sum of Exemplar Adj. Score]",$B$3,"[Reqs].[Category]","[Reqs].[Category].&amp;[Non-Functional]","[Reqs].[Section]","[Reqs].[Section].&amp;[Connectivity]")*D51</f>
        <v>6.0000000000000001E-3</v>
      </c>
      <c r="J51" s="53"/>
    </row>
    <row r="52" spans="2:23" x14ac:dyDescent="0.55000000000000004">
      <c r="B52" s="35"/>
      <c r="C52" s="35" t="s">
        <v>45</v>
      </c>
      <c r="D52" s="49">
        <v>0.02</v>
      </c>
      <c r="E52" s="49"/>
      <c r="F52" s="50">
        <f>GETPIVOTDATA("[Measures].[Sum of Vendor 1 Adj. Score]",$B$3,"[Reqs].[Category]","[Reqs].[Category].&amp;[Non-Functional]","[Reqs].[Section]","[Reqs].[Section].&amp;[Hosting Options]")/GETPIVOTDATA("[Measures].[Sum of Exemplar Adj. Score]",$B$3,"[Reqs].[Category]","[Reqs].[Category].&amp;[Non-Functional]","[Reqs].[Section]","[Reqs].[Section].&amp;[Hosting Options]")*D52</f>
        <v>1.2E-2</v>
      </c>
      <c r="G52" s="50">
        <f>GETPIVOTDATA("[Measures].[Sum of Vendor2 Adj. Score]",$B$3,"[Reqs].[Category]","[Reqs].[Category].&amp;[Non-Functional]","[Reqs].[Section]","[Reqs].[Section].&amp;[Hosting Options]")/GETPIVOTDATA("[Measures].[Sum of Exemplar Adj. Score]",$B$3,"[Reqs].[Category]","[Reqs].[Category].&amp;[Non-Functional]","[Reqs].[Section]","[Reqs].[Section].&amp;[Hosting Options]")*D52</f>
        <v>1.2E-2</v>
      </c>
      <c r="H52" s="50">
        <f>GETPIVOTDATA("[Measures].[Sum of Vendor3 Adj. Score]",$B$3,"[Reqs].[Category]","[Reqs].[Category].&amp;[Non-Functional]","[Reqs].[Section]","[Reqs].[Section].&amp;[Hosting Options]")/GETPIVOTDATA("[Measures].[Sum of Exemplar Adj. Score]",$B$3,"[Reqs].[Category]","[Reqs].[Category].&amp;[Non-Functional]","[Reqs].[Section]","[Reqs].[Section].&amp;[Hosting Options]")*D52</f>
        <v>8.0000000000000002E-3</v>
      </c>
      <c r="J52" s="53"/>
    </row>
    <row r="53" spans="2:23" x14ac:dyDescent="0.55000000000000004">
      <c r="B53" s="35"/>
      <c r="C53" s="35" t="s">
        <v>47</v>
      </c>
      <c r="D53" s="49">
        <v>0.05</v>
      </c>
      <c r="E53" s="49"/>
      <c r="F53" s="50">
        <f>GETPIVOTDATA("[Measures].[Sum of Vendor 1 Adj. Score]",$B$3,"[Reqs].[Category]","[Reqs].[Category].&amp;[Non-Functional]","[Reqs].[Section]","[Reqs].[Section].&amp;[User Experience]")/GETPIVOTDATA("[Measures].[Sum of Exemplar Adj. Score]",$B$3,"[Reqs].[Category]","[Reqs].[Category].&amp;[Non-Functional]","[Reqs].[Section]","[Reqs].[Section].&amp;[User Experience]")*D53</f>
        <v>3.1818181818181822E-2</v>
      </c>
      <c r="G53" s="50">
        <f>GETPIVOTDATA("[Measures].[Sum of Vendor2 Adj. Score]",$B$3,"[Reqs].[Category]","[Reqs].[Category].&amp;[Non-Functional]","[Reqs].[Section]","[Reqs].[Section].&amp;[User Experience]")/GETPIVOTDATA("[Measures].[Sum of Exemplar Adj. Score]",$B$3,"[Reqs].[Category]","[Reqs].[Category].&amp;[Non-Functional]","[Reqs].[Section]","[Reqs].[Section].&amp;[User Experience]")*D53</f>
        <v>3.7272727272727277E-2</v>
      </c>
      <c r="H53" s="50">
        <f>GETPIVOTDATA("[Measures].[Sum of Vendor3 Adj. Score]",$B$3,"[Reqs].[Category]","[Reqs].[Category].&amp;[Non-Functional]","[Reqs].[Section]","[Reqs].[Section].&amp;[User Experience]")/GETPIVOTDATA("[Measures].[Sum of Exemplar Adj. Score]",$B$3,"[Reqs].[Category]","[Reqs].[Category].&amp;[Non-Functional]","[Reqs].[Section]","[Reqs].[Section].&amp;[User Experience]")*D53</f>
        <v>1.2727272727272726E-2</v>
      </c>
      <c r="J53" s="53"/>
    </row>
    <row r="54" spans="2:23" x14ac:dyDescent="0.55000000000000004">
      <c r="B54" s="35"/>
      <c r="C54" s="35" t="s">
        <v>708</v>
      </c>
      <c r="D54" s="49">
        <v>0.03</v>
      </c>
      <c r="E54" s="49"/>
      <c r="F54" s="50">
        <f>GETPIVOTDATA("[Measures].[Sum of Vendor 1 Adj. Score]",$B$3,"[Reqs].[Category]","[Reqs].[Category].&amp;[Non-Functional]","[Reqs].[Section]","[Reqs].[Section].&amp;[Security]")/GETPIVOTDATA("[Measures].[Sum of Exemplar Adj. Score]",$B$3,"[Reqs].[Category]","[Reqs].[Category].&amp;[Non-Functional]","[Reqs].[Section]","[Reqs].[Section].&amp;[Security]")*D54</f>
        <v>2.4E-2</v>
      </c>
      <c r="G54" s="50">
        <f>GETPIVOTDATA("[Measures].[Sum of Vendor 1 Adj. Score]",$B$3,"[Reqs].[Category]","[Reqs].[Category].&amp;[Non-Functional]","[Reqs].[Section]","[Reqs].[Section].&amp;[Security]")/GETPIVOTDATA("[Measures].[Sum of Exemplar Adj. Score]",$B$3,"[Reqs].[Category]","[Reqs].[Category].&amp;[Non-Functional]","[Reqs].[Section]","[Reqs].[Section].&amp;[Security]")*D54</f>
        <v>2.4E-2</v>
      </c>
      <c r="H54" s="50">
        <f>GETPIVOTDATA("[Measures].[Sum of Vendor 1 Adj. Score]",$B$3,"[Reqs].[Category]","[Reqs].[Category].&amp;[Non-Functional]","[Reqs].[Section]","[Reqs].[Section].&amp;[Security]")/GETPIVOTDATA("[Measures].[Sum of Exemplar Adj. Score]",$B$3,"[Reqs].[Category]","[Reqs].[Category].&amp;[Non-Functional]","[Reqs].[Section]","[Reqs].[Section].&amp;[Security]")*D54</f>
        <v>2.4E-2</v>
      </c>
      <c r="J54" s="53"/>
    </row>
    <row r="55" spans="2:23" ht="14.7" thickBot="1" x14ac:dyDescent="0.6">
      <c r="D55" s="166">
        <f>SUM(D38:D54)</f>
        <v>1.0000000000000002</v>
      </c>
      <c r="E55" s="51"/>
      <c r="F55" s="51">
        <f>SUM(F38:F44)</f>
        <v>0.50790442158997073</v>
      </c>
      <c r="G55" s="51">
        <f t="shared" ref="G55:H55" si="1">SUM(G38:G44)</f>
        <v>0.47006289118461536</v>
      </c>
      <c r="H55" s="51">
        <f t="shared" si="1"/>
        <v>0.31012299376923652</v>
      </c>
      <c r="J55" s="53"/>
    </row>
    <row r="56" spans="2:23" ht="14.7" thickTop="1" x14ac:dyDescent="0.55000000000000004">
      <c r="J56" s="53"/>
    </row>
    <row r="57" spans="2:23" x14ac:dyDescent="0.55000000000000004">
      <c r="J57" s="53"/>
    </row>
    <row r="58" spans="2:23" x14ac:dyDescent="0.55000000000000004">
      <c r="J58" s="53"/>
    </row>
    <row r="59" spans="2:23" x14ac:dyDescent="0.55000000000000004">
      <c r="J59" s="53"/>
    </row>
    <row r="60" spans="2:23" x14ac:dyDescent="0.55000000000000004">
      <c r="B60" s="53"/>
      <c r="C60" s="53"/>
      <c r="D60" s="53"/>
      <c r="E60" s="53"/>
      <c r="F60" s="53"/>
      <c r="G60" s="53"/>
      <c r="H60" s="53"/>
      <c r="I60" s="53"/>
      <c r="J60" s="53"/>
      <c r="K60" s="53"/>
      <c r="L60" s="53"/>
      <c r="M60" s="53"/>
      <c r="N60" s="53"/>
      <c r="O60" s="53"/>
      <c r="P60" s="53"/>
      <c r="Q60" s="53"/>
      <c r="R60" s="53"/>
      <c r="S60" s="53"/>
      <c r="T60" s="53"/>
      <c r="U60" s="53"/>
      <c r="V60" s="53"/>
      <c r="W60" s="53"/>
    </row>
  </sheetData>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showGridLines="0" workbookViewId="0">
      <selection activeCell="I29" sqref="I29"/>
    </sheetView>
  </sheetViews>
  <sheetFormatPr defaultColWidth="8.83984375" defaultRowHeight="14.4" x14ac:dyDescent="0.55000000000000004"/>
  <cols>
    <col min="3" max="3" width="3.41796875" customWidth="1"/>
    <col min="4" max="4" width="15" customWidth="1"/>
    <col min="5" max="5" width="3.15625" customWidth="1"/>
    <col min="6" max="6" width="6.15625" customWidth="1"/>
    <col min="7" max="7" width="6.41796875" customWidth="1"/>
    <col min="8" max="8" width="3.15625" customWidth="1"/>
    <col min="9" max="9" width="45.15625" customWidth="1"/>
  </cols>
  <sheetData>
    <row r="1" spans="1:9" s="6" customFormat="1" x14ac:dyDescent="0.55000000000000004">
      <c r="A1" s="7" t="s">
        <v>520</v>
      </c>
      <c r="B1" s="7"/>
      <c r="C1" s="5"/>
      <c r="D1" s="7" t="s">
        <v>521</v>
      </c>
      <c r="E1" s="5"/>
      <c r="F1" s="7" t="s">
        <v>522</v>
      </c>
      <c r="G1" s="8"/>
      <c r="H1" s="8"/>
      <c r="I1" s="8"/>
    </row>
    <row r="2" spans="1:9" x14ac:dyDescent="0.55000000000000004">
      <c r="D2">
        <v>5</v>
      </c>
      <c r="F2" s="1" t="s">
        <v>523</v>
      </c>
      <c r="G2" t="s">
        <v>524</v>
      </c>
      <c r="H2">
        <v>6</v>
      </c>
      <c r="I2" t="s">
        <v>525</v>
      </c>
    </row>
    <row r="3" spans="1:9" x14ac:dyDescent="0.55000000000000004">
      <c r="A3">
        <v>1</v>
      </c>
      <c r="B3" t="s">
        <v>25</v>
      </c>
      <c r="F3" s="1" t="s">
        <v>526</v>
      </c>
      <c r="G3" t="s">
        <v>527</v>
      </c>
      <c r="H3">
        <v>5</v>
      </c>
      <c r="I3" t="s">
        <v>528</v>
      </c>
    </row>
    <row r="4" spans="1:9" x14ac:dyDescent="0.55000000000000004">
      <c r="A4">
        <v>3</v>
      </c>
      <c r="B4" t="s">
        <v>24</v>
      </c>
      <c r="F4" s="1" t="s">
        <v>529</v>
      </c>
      <c r="G4" t="s">
        <v>530</v>
      </c>
      <c r="H4">
        <v>0</v>
      </c>
      <c r="I4" t="s">
        <v>531</v>
      </c>
    </row>
    <row r="5" spans="1:9" x14ac:dyDescent="0.55000000000000004">
      <c r="A5">
        <v>9</v>
      </c>
      <c r="B5" t="s">
        <v>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6F5BFBDA54764087651A620526859A" ma:contentTypeVersion="2" ma:contentTypeDescription="Create a new document." ma:contentTypeScope="" ma:versionID="598a4ecaf2124162658f9051fae0e7a3">
  <xsd:schema xmlns:xsd="http://www.w3.org/2001/XMLSchema" xmlns:xs="http://www.w3.org/2001/XMLSchema" xmlns:p="http://schemas.microsoft.com/office/2006/metadata/properties" xmlns:ns2="5f6b87db-d868-4b80-ba61-51ccffd6d86a" targetNamespace="http://schemas.microsoft.com/office/2006/metadata/properties" ma:root="true" ma:fieldsID="a29e83ae79cac810eed11724685894dd" ns2:_="">
    <xsd:import namespace="5f6b87db-d868-4b80-ba61-51ccffd6d8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b87db-d868-4b80-ba61-51ccffd6d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9064DC-8904-4F2B-A4B0-DFB9035D1B7D}">
  <ds:schemaRefs>
    <ds:schemaRef ds:uri="http://purl.org/dc/elements/1.1/"/>
    <ds:schemaRef ds:uri="http://purl.org/dc/terms/"/>
    <ds:schemaRef ds:uri="http://schemas.microsoft.com/office/2006/metadata/properties"/>
    <ds:schemaRef ds:uri="http://www.w3.org/XML/1998/namespace"/>
    <ds:schemaRef ds:uri="94f54d21-78d9-484e-9eed-52799fe5279c"/>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59184471-d0fa-4274-ab0f-3eb2d2b36c5b"/>
  </ds:schemaRefs>
</ds:datastoreItem>
</file>

<file path=customXml/itemProps2.xml><?xml version="1.0" encoding="utf-8"?>
<ds:datastoreItem xmlns:ds="http://schemas.openxmlformats.org/officeDocument/2006/customXml" ds:itemID="{03B01578-620A-4726-9744-71C085B5FE47}">
  <ds:schemaRefs>
    <ds:schemaRef ds:uri="http://schemas.microsoft.com/sharepoint/v3/contenttype/forms"/>
  </ds:schemaRefs>
</ds:datastoreItem>
</file>

<file path=customXml/itemProps3.xml><?xml version="1.0" encoding="utf-8"?>
<ds:datastoreItem xmlns:ds="http://schemas.openxmlformats.org/officeDocument/2006/customXml" ds:itemID="{54A79C1B-3AFE-49A0-B612-FDC4C657B3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6b87db-d868-4b80-ba61-51ccffd6d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Scoring Guide Hiearchy</vt:lpstr>
      <vt:lpstr>Priorities</vt:lpstr>
      <vt:lpstr>Requirements</vt:lpstr>
      <vt:lpstr>Scoring Results</vt:lpstr>
      <vt:lpstr>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stew stremel</dc:creator>
  <cp:keywords/>
  <dc:description/>
  <cp:lastModifiedBy>Stew Stremel</cp:lastModifiedBy>
  <cp:revision/>
  <dcterms:created xsi:type="dcterms:W3CDTF">2018-01-23T20:06:17Z</dcterms:created>
  <dcterms:modified xsi:type="dcterms:W3CDTF">2023-05-03T18:57:21Z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954c759f-b26a-4fb9-8599-d6e09f899594</vt:lpwstr>
  </property>
  <property fmtid="{D5CDD505-2E9C-101B-9397-08002B2CF9AE}" pid="3" name="ContentTypeId">
    <vt:lpwstr>0x010100816F5BFBDA54764087651A620526859A</vt:lpwstr>
  </property>
</Properties>
</file>