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3.xml" ContentType="application/vnd.openxmlformats-officedocument.spreadsheetml.pivotTab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lightwellbiz.sharepoint.com/sites/TSS/Shared Documents/Document Development/"/>
    </mc:Choice>
  </mc:AlternateContent>
  <xr:revisionPtr revIDLastSave="32" documentId="8_{8B728381-C1C1-4EFA-8D5F-0BAD791B8B05}" xr6:coauthVersionLast="47" xr6:coauthVersionMax="47" xr10:uidLastSave="{3C310869-5ED5-49AB-AB76-809B25979D1C}"/>
  <bookViews>
    <workbookView xWindow="28455" yWindow="-16530" windowWidth="29040" windowHeight="15840" tabRatio="740" activeTab="6" xr2:uid="{00000000-000D-0000-FFFF-FFFF00000000}"/>
  </bookViews>
  <sheets>
    <sheet name="Readme" sheetId="1" r:id="rId1"/>
    <sheet name="SC Capabilities by Process" sheetId="16" r:id="rId2"/>
    <sheet name="Scoring Guide Hiearchy" sheetId="2" r:id="rId3"/>
    <sheet name="Requirements by Resource Level" sheetId="15" r:id="rId4"/>
    <sheet name="Requirements by Priority" sheetId="9" r:id="rId5"/>
    <sheet name="Requirements" sheetId="7" r:id="rId6"/>
    <sheet name="Scoring Results" sheetId="14" r:id="rId7"/>
    <sheet name="Lookups" sheetId="8" r:id="rId8"/>
  </sheets>
  <definedNames>
    <definedName name="_xlcn.WorksheetConnection_GFPVANScoringGuide.xlsxReqs1" hidden="1">Reqs[]</definedName>
    <definedName name="Slicer_Category">#N/A</definedName>
    <definedName name="Slicer_Priority">#N/A</definedName>
    <definedName name="Slicer_Resource_Level__High__Medium__Low">#N/A</definedName>
    <definedName name="Slicer_Section">#N/A</definedName>
  </definedNames>
  <calcPr calcId="191028"/>
  <pivotCaches>
    <pivotCache cacheId="20" r:id="rId9"/>
    <pivotCache cacheId="23"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eqs" name="Reqs" connection="WorksheetConnection_GFPVAN Scoring Guide.xlsx!Reqs"/>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8" i="7" l="1"/>
  <c r="S78" i="7" s="1"/>
  <c r="J78" i="7" l="1"/>
  <c r="M78" i="7"/>
  <c r="P78" i="7"/>
  <c r="H297" i="7"/>
  <c r="S297" i="7" s="1"/>
  <c r="H265" i="7"/>
  <c r="S265" i="7" s="1"/>
  <c r="H131" i="7"/>
  <c r="S131" i="7" s="1"/>
  <c r="H101" i="7"/>
  <c r="S101" i="7" s="1"/>
  <c r="H97" i="7"/>
  <c r="J97" i="7" s="1"/>
  <c r="H83" i="7"/>
  <c r="J83" i="7" s="1"/>
  <c r="H105" i="7"/>
  <c r="J105" i="7" s="1"/>
  <c r="H134" i="7"/>
  <c r="P134" i="7" s="1"/>
  <c r="H64" i="7"/>
  <c r="J64" i="7" s="1"/>
  <c r="H35" i="7"/>
  <c r="J35" i="7" s="1"/>
  <c r="H44" i="7"/>
  <c r="M44" i="7" s="1"/>
  <c r="H45" i="7"/>
  <c r="M45" i="7" s="1"/>
  <c r="H46" i="7"/>
  <c r="J46" i="7" s="1"/>
  <c r="H47" i="7"/>
  <c r="P47" i="7" s="1"/>
  <c r="J44" i="7"/>
  <c r="J45" i="7"/>
  <c r="H168" i="7"/>
  <c r="J168" i="7" s="1"/>
  <c r="H295" i="7"/>
  <c r="J295" i="7" s="1"/>
  <c r="H296" i="7"/>
  <c r="J296" i="7" s="1"/>
  <c r="H298" i="7"/>
  <c r="H294" i="7"/>
  <c r="P294" i="7" s="1"/>
  <c r="H287" i="7"/>
  <c r="H288" i="7"/>
  <c r="H279" i="7"/>
  <c r="H222" i="7"/>
  <c r="H204" i="7"/>
  <c r="H262" i="7"/>
  <c r="H42" i="7"/>
  <c r="H43" i="7"/>
  <c r="H48" i="7"/>
  <c r="H49" i="7"/>
  <c r="H50" i="7"/>
  <c r="H40" i="7"/>
  <c r="H41" i="7"/>
  <c r="H75" i="7"/>
  <c r="H76" i="7"/>
  <c r="H77" i="7"/>
  <c r="H65" i="7"/>
  <c r="H66" i="7"/>
  <c r="H147" i="7"/>
  <c r="D55" i="14"/>
  <c r="F40" i="14"/>
  <c r="H44" i="14"/>
  <c r="G54" i="14"/>
  <c r="G44" i="14"/>
  <c r="F41" i="14"/>
  <c r="G52" i="14"/>
  <c r="H52" i="14"/>
  <c r="G48" i="14"/>
  <c r="H49" i="14"/>
  <c r="G45" i="14"/>
  <c r="F48" i="14"/>
  <c r="G41" i="14"/>
  <c r="H53" i="14"/>
  <c r="G42" i="14"/>
  <c r="H39" i="14"/>
  <c r="G39" i="14"/>
  <c r="G51" i="14"/>
  <c r="F43" i="14"/>
  <c r="F39" i="14"/>
  <c r="G50" i="14"/>
  <c r="G47" i="14"/>
  <c r="G40" i="14"/>
  <c r="G43" i="14"/>
  <c r="H54" i="14"/>
  <c r="F50" i="14"/>
  <c r="H50" i="14"/>
  <c r="F45" i="14"/>
  <c r="F54" i="14"/>
  <c r="F52" i="14"/>
  <c r="F47" i="14"/>
  <c r="H43" i="14"/>
  <c r="F42" i="14"/>
  <c r="H40" i="14"/>
  <c r="H45" i="14"/>
  <c r="G49" i="14"/>
  <c r="H41" i="14"/>
  <c r="G53" i="14"/>
  <c r="F53" i="14"/>
  <c r="F49" i="14"/>
  <c r="F44" i="14"/>
  <c r="H47" i="14"/>
  <c r="H48" i="14"/>
  <c r="F51" i="14"/>
  <c r="H42" i="14"/>
  <c r="H51" i="14"/>
  <c r="J297" i="7" l="1"/>
  <c r="M297" i="7"/>
  <c r="P297" i="7"/>
  <c r="J265" i="7"/>
  <c r="M265" i="7"/>
  <c r="P265" i="7"/>
  <c r="M131" i="7"/>
  <c r="J131" i="7"/>
  <c r="P131" i="7"/>
  <c r="J101" i="7"/>
  <c r="S97" i="7"/>
  <c r="M101" i="7"/>
  <c r="P101" i="7"/>
  <c r="P97" i="7"/>
  <c r="M97" i="7"/>
  <c r="S44" i="7"/>
  <c r="P83" i="7"/>
  <c r="S83" i="7"/>
  <c r="M83" i="7"/>
  <c r="P44" i="7"/>
  <c r="P45" i="7"/>
  <c r="S45" i="7"/>
  <c r="P64" i="7"/>
  <c r="M134" i="7"/>
  <c r="P105" i="7"/>
  <c r="S105" i="7"/>
  <c r="M105" i="7"/>
  <c r="S47" i="7"/>
  <c r="M47" i="7"/>
  <c r="J47" i="7"/>
  <c r="S46" i="7"/>
  <c r="P46" i="7"/>
  <c r="M46" i="7"/>
  <c r="S134" i="7"/>
  <c r="J134" i="7"/>
  <c r="S64" i="7"/>
  <c r="S35" i="7"/>
  <c r="P35" i="7"/>
  <c r="M64" i="7"/>
  <c r="M35" i="7"/>
  <c r="M296" i="7"/>
  <c r="S168" i="7"/>
  <c r="M168" i="7"/>
  <c r="P168" i="7"/>
  <c r="S296" i="7"/>
  <c r="S295" i="7"/>
  <c r="M295" i="7"/>
  <c r="P296" i="7"/>
  <c r="P295" i="7"/>
  <c r="P147" i="7"/>
  <c r="M147" i="7"/>
  <c r="J147" i="7"/>
  <c r="S147" i="7"/>
  <c r="S50" i="7"/>
  <c r="P50" i="7"/>
  <c r="J50" i="7"/>
  <c r="M50" i="7"/>
  <c r="M298" i="7"/>
  <c r="J298" i="7"/>
  <c r="S298" i="7"/>
  <c r="P298" i="7"/>
  <c r="J76" i="7"/>
  <c r="S76" i="7"/>
  <c r="P76" i="7"/>
  <c r="M76" i="7"/>
  <c r="M42" i="7"/>
  <c r="S42" i="7"/>
  <c r="P42" i="7"/>
  <c r="J42" i="7"/>
  <c r="S279" i="7"/>
  <c r="M279" i="7"/>
  <c r="J279" i="7"/>
  <c r="P279" i="7"/>
  <c r="S49" i="7"/>
  <c r="J49" i="7"/>
  <c r="M49" i="7"/>
  <c r="P49" i="7"/>
  <c r="J75" i="7"/>
  <c r="P75" i="7"/>
  <c r="M75" i="7"/>
  <c r="S75" i="7"/>
  <c r="M288" i="7"/>
  <c r="S288" i="7"/>
  <c r="J288" i="7"/>
  <c r="P288" i="7"/>
  <c r="S65" i="7"/>
  <c r="M65" i="7"/>
  <c r="P65" i="7"/>
  <c r="J65" i="7"/>
  <c r="S41" i="7"/>
  <c r="P41" i="7"/>
  <c r="M41" i="7"/>
  <c r="J41" i="7"/>
  <c r="M48" i="7"/>
  <c r="P48" i="7"/>
  <c r="J48" i="7"/>
  <c r="S48" i="7"/>
  <c r="M204" i="7"/>
  <c r="P204" i="7"/>
  <c r="S204" i="7"/>
  <c r="J204" i="7"/>
  <c r="M287" i="7"/>
  <c r="S287" i="7"/>
  <c r="J287" i="7"/>
  <c r="P287" i="7"/>
  <c r="J66" i="7"/>
  <c r="S66" i="7"/>
  <c r="P66" i="7"/>
  <c r="M66" i="7"/>
  <c r="S262" i="7"/>
  <c r="J262" i="7"/>
  <c r="P262" i="7"/>
  <c r="M262" i="7"/>
  <c r="P77" i="7"/>
  <c r="J77" i="7"/>
  <c r="M77" i="7"/>
  <c r="S77" i="7"/>
  <c r="S40" i="7"/>
  <c r="J40" i="7"/>
  <c r="M40" i="7"/>
  <c r="P40" i="7"/>
  <c r="P43" i="7"/>
  <c r="J43" i="7"/>
  <c r="M43" i="7"/>
  <c r="S43" i="7"/>
  <c r="J222" i="7"/>
  <c r="P222" i="7"/>
  <c r="M222" i="7"/>
  <c r="M294" i="7"/>
  <c r="J294" i="7"/>
  <c r="S294" i="7"/>
  <c r="S222" i="7"/>
  <c r="H292" i="7"/>
  <c r="H286" i="7"/>
  <c r="H241" i="7"/>
  <c r="H242" i="7"/>
  <c r="H243" i="7"/>
  <c r="H244" i="7"/>
  <c r="H245" i="7"/>
  <c r="H246" i="7"/>
  <c r="H247" i="7"/>
  <c r="H248" i="7"/>
  <c r="H249" i="7"/>
  <c r="H250" i="7"/>
  <c r="H251" i="7"/>
  <c r="H252" i="7"/>
  <c r="H253" i="7"/>
  <c r="H254" i="7"/>
  <c r="H255" i="7"/>
  <c r="H256" i="7"/>
  <c r="H257" i="7"/>
  <c r="H258" i="7"/>
  <c r="H259" i="7"/>
  <c r="H260" i="7"/>
  <c r="H261" i="7"/>
  <c r="H263" i="7"/>
  <c r="H264" i="7"/>
  <c r="H266" i="7"/>
  <c r="H267" i="7"/>
  <c r="H268" i="7"/>
  <c r="H269" i="7"/>
  <c r="H270" i="7"/>
  <c r="H271" i="7"/>
  <c r="H272" i="7"/>
  <c r="H273" i="7"/>
  <c r="H187" i="7"/>
  <c r="H188" i="7"/>
  <c r="H189" i="7"/>
  <c r="H190" i="7"/>
  <c r="H191" i="7"/>
  <c r="H192" i="7"/>
  <c r="H193" i="7"/>
  <c r="H194" i="7"/>
  <c r="H195" i="7"/>
  <c r="H196" i="7"/>
  <c r="H197" i="7"/>
  <c r="H198" i="7"/>
  <c r="H199" i="7"/>
  <c r="H200" i="7"/>
  <c r="H201" i="7"/>
  <c r="H202" i="7"/>
  <c r="H203" i="7"/>
  <c r="H205" i="7"/>
  <c r="H206" i="7"/>
  <c r="H207" i="7"/>
  <c r="H208" i="7"/>
  <c r="H209" i="7"/>
  <c r="H210" i="7"/>
  <c r="H211" i="7"/>
  <c r="H212" i="7"/>
  <c r="H213" i="7"/>
  <c r="H214" i="7"/>
  <c r="H215" i="7"/>
  <c r="H216" i="7"/>
  <c r="H217" i="7"/>
  <c r="H218" i="7"/>
  <c r="H219" i="7"/>
  <c r="H220" i="7"/>
  <c r="H221" i="7"/>
  <c r="H223" i="7"/>
  <c r="H224" i="7"/>
  <c r="H225" i="7"/>
  <c r="H226" i="7"/>
  <c r="H227" i="7"/>
  <c r="H228" i="7"/>
  <c r="H229" i="7"/>
  <c r="H230" i="7"/>
  <c r="H231" i="7"/>
  <c r="H232" i="7"/>
  <c r="H233" i="7"/>
  <c r="H234" i="7"/>
  <c r="H235" i="7"/>
  <c r="H236" i="7"/>
  <c r="H237" i="7"/>
  <c r="H238" i="7"/>
  <c r="H239" i="7"/>
  <c r="H164" i="7"/>
  <c r="H165" i="7"/>
  <c r="H166" i="7"/>
  <c r="H167" i="7"/>
  <c r="H169" i="7"/>
  <c r="H170" i="7"/>
  <c r="H171" i="7"/>
  <c r="H172" i="7"/>
  <c r="H173" i="7"/>
  <c r="H174" i="7"/>
  <c r="H175" i="7"/>
  <c r="H176" i="7"/>
  <c r="H177" i="7"/>
  <c r="H178" i="7"/>
  <c r="H179" i="7"/>
  <c r="H180" i="7"/>
  <c r="H181" i="7"/>
  <c r="H182" i="7"/>
  <c r="H183" i="7"/>
  <c r="H184" i="7"/>
  <c r="H185" i="7"/>
  <c r="H186" i="7"/>
  <c r="H240" i="7"/>
  <c r="H274" i="7"/>
  <c r="H275" i="7"/>
  <c r="H276" i="7"/>
  <c r="H132" i="7"/>
  <c r="H133" i="7"/>
  <c r="H135" i="7"/>
  <c r="H136" i="7"/>
  <c r="H137" i="7"/>
  <c r="H138" i="7"/>
  <c r="H139" i="7"/>
  <c r="H140" i="7"/>
  <c r="H141" i="7"/>
  <c r="H142" i="7"/>
  <c r="H143" i="7"/>
  <c r="H144" i="7"/>
  <c r="H145" i="7"/>
  <c r="H146" i="7"/>
  <c r="H148" i="7"/>
  <c r="H149" i="7"/>
  <c r="H150" i="7"/>
  <c r="H151" i="7"/>
  <c r="H152" i="7"/>
  <c r="H153" i="7"/>
  <c r="H154" i="7"/>
  <c r="H155" i="7"/>
  <c r="H156" i="7"/>
  <c r="H157" i="7"/>
  <c r="H158" i="7"/>
  <c r="H159" i="7"/>
  <c r="H160" i="7"/>
  <c r="H161" i="7"/>
  <c r="H103" i="7"/>
  <c r="H104" i="7"/>
  <c r="H106" i="7"/>
  <c r="H107" i="7"/>
  <c r="H108" i="7"/>
  <c r="H109" i="7"/>
  <c r="H110" i="7"/>
  <c r="H111" i="7"/>
  <c r="H112" i="7"/>
  <c r="H113" i="7"/>
  <c r="H114" i="7"/>
  <c r="H115" i="7"/>
  <c r="H116" i="7"/>
  <c r="H117" i="7"/>
  <c r="H118" i="7"/>
  <c r="H119" i="7"/>
  <c r="H120" i="7"/>
  <c r="H121" i="7"/>
  <c r="H122" i="7"/>
  <c r="H123" i="7"/>
  <c r="H124" i="7"/>
  <c r="H53" i="7"/>
  <c r="H54" i="7"/>
  <c r="H55" i="7"/>
  <c r="H56" i="7"/>
  <c r="H57" i="7"/>
  <c r="H58" i="7"/>
  <c r="H59" i="7"/>
  <c r="H60" i="7"/>
  <c r="H61" i="7"/>
  <c r="H62" i="7"/>
  <c r="H29" i="7"/>
  <c r="H30" i="7"/>
  <c r="H31" i="7"/>
  <c r="H32" i="7"/>
  <c r="H33" i="7"/>
  <c r="H34" i="7"/>
  <c r="H36" i="7"/>
  <c r="H37" i="7"/>
  <c r="H38" i="7"/>
  <c r="H26" i="7"/>
  <c r="H27" i="7"/>
  <c r="H25" i="7"/>
  <c r="H2" i="7"/>
  <c r="H3" i="7"/>
  <c r="H4" i="7"/>
  <c r="H5" i="7"/>
  <c r="H6" i="7"/>
  <c r="H7" i="7"/>
  <c r="H8" i="7"/>
  <c r="H9" i="7"/>
  <c r="H10" i="7"/>
  <c r="H11" i="7"/>
  <c r="H12" i="7"/>
  <c r="H13" i="7"/>
  <c r="H14" i="7"/>
  <c r="H15" i="7"/>
  <c r="H16" i="7"/>
  <c r="H17" i="7"/>
  <c r="H18" i="7"/>
  <c r="H19" i="7"/>
  <c r="H20" i="7"/>
  <c r="H21" i="7"/>
  <c r="H22" i="7"/>
  <c r="H23" i="7"/>
  <c r="H24" i="7"/>
  <c r="H28" i="7"/>
  <c r="H39" i="7"/>
  <c r="H51" i="7"/>
  <c r="H52" i="7"/>
  <c r="H63" i="7"/>
  <c r="H67" i="7"/>
  <c r="H68" i="7"/>
  <c r="H69" i="7"/>
  <c r="H70" i="7"/>
  <c r="H71" i="7"/>
  <c r="H72" i="7"/>
  <c r="H73" i="7"/>
  <c r="H74" i="7"/>
  <c r="H79" i="7"/>
  <c r="H80" i="7"/>
  <c r="H81" i="7"/>
  <c r="H82" i="7"/>
  <c r="H84" i="7"/>
  <c r="H85" i="7"/>
  <c r="H86" i="7"/>
  <c r="H87" i="7"/>
  <c r="H88" i="7"/>
  <c r="H89" i="7"/>
  <c r="H90" i="7"/>
  <c r="H91" i="7"/>
  <c r="H92" i="7"/>
  <c r="H93" i="7"/>
  <c r="H94" i="7"/>
  <c r="H95" i="7"/>
  <c r="H96" i="7"/>
  <c r="H98" i="7"/>
  <c r="H99" i="7"/>
  <c r="H100" i="7"/>
  <c r="H102" i="7"/>
  <c r="H125" i="7"/>
  <c r="H126" i="7"/>
  <c r="H127" i="7"/>
  <c r="H128" i="7"/>
  <c r="H129" i="7"/>
  <c r="H130" i="7"/>
  <c r="H162" i="7"/>
  <c r="H163" i="7"/>
  <c r="H277" i="7"/>
  <c r="H278" i="7"/>
  <c r="H280" i="7"/>
  <c r="H281" i="7"/>
  <c r="H282" i="7"/>
  <c r="H283" i="7"/>
  <c r="H284" i="7"/>
  <c r="H285" i="7"/>
  <c r="H289" i="7"/>
  <c r="H290" i="7"/>
  <c r="H291" i="7"/>
  <c r="H293" i="7"/>
  <c r="J280" i="7" l="1"/>
  <c r="S280" i="7"/>
  <c r="M280" i="7"/>
  <c r="P280" i="7"/>
  <c r="J95" i="7"/>
  <c r="M95" i="7"/>
  <c r="S95" i="7"/>
  <c r="P95" i="7"/>
  <c r="J74" i="7"/>
  <c r="S74" i="7"/>
  <c r="M74" i="7"/>
  <c r="P74" i="7"/>
  <c r="J21" i="7"/>
  <c r="S21" i="7"/>
  <c r="P21" i="7"/>
  <c r="M21" i="7"/>
  <c r="J9" i="7"/>
  <c r="S9" i="7"/>
  <c r="P9" i="7"/>
  <c r="M9" i="7"/>
  <c r="M37" i="7"/>
  <c r="J37" i="7"/>
  <c r="S37" i="7"/>
  <c r="P37" i="7"/>
  <c r="M58" i="7"/>
  <c r="P58" i="7"/>
  <c r="S58" i="7"/>
  <c r="J58" i="7"/>
  <c r="M118" i="7"/>
  <c r="P118" i="7"/>
  <c r="J118" i="7"/>
  <c r="S118" i="7"/>
  <c r="P106" i="7"/>
  <c r="S106" i="7"/>
  <c r="J106" i="7"/>
  <c r="M106" i="7"/>
  <c r="P148" i="7"/>
  <c r="M148" i="7"/>
  <c r="S148" i="7"/>
  <c r="J148" i="7"/>
  <c r="S185" i="7"/>
  <c r="M185" i="7"/>
  <c r="J185" i="7"/>
  <c r="P185" i="7"/>
  <c r="S177" i="7"/>
  <c r="P177" i="7"/>
  <c r="M177" i="7"/>
  <c r="J177" i="7"/>
  <c r="S164" i="7"/>
  <c r="J164" i="7"/>
  <c r="M164" i="7"/>
  <c r="P164" i="7"/>
  <c r="S224" i="7"/>
  <c r="J224" i="7"/>
  <c r="P224" i="7"/>
  <c r="M224" i="7"/>
  <c r="M211" i="7"/>
  <c r="J211" i="7"/>
  <c r="S211" i="7"/>
  <c r="P211" i="7"/>
  <c r="J194" i="7"/>
  <c r="S194" i="7"/>
  <c r="P194" i="7"/>
  <c r="M194" i="7"/>
  <c r="J269" i="7"/>
  <c r="P269" i="7"/>
  <c r="S269" i="7"/>
  <c r="M269" i="7"/>
  <c r="J255" i="7"/>
  <c r="S255" i="7"/>
  <c r="P255" i="7"/>
  <c r="M255" i="7"/>
  <c r="S243" i="7"/>
  <c r="J243" i="7"/>
  <c r="P243" i="7"/>
  <c r="M243" i="7"/>
  <c r="J290" i="7"/>
  <c r="P290" i="7"/>
  <c r="S290" i="7"/>
  <c r="M290" i="7"/>
  <c r="J126" i="7"/>
  <c r="S126" i="7"/>
  <c r="M126" i="7"/>
  <c r="P126" i="7"/>
  <c r="M73" i="7"/>
  <c r="J73" i="7"/>
  <c r="S73" i="7"/>
  <c r="P73" i="7"/>
  <c r="J16" i="7"/>
  <c r="M16" i="7"/>
  <c r="S16" i="7"/>
  <c r="P16" i="7"/>
  <c r="J4" i="7"/>
  <c r="M4" i="7"/>
  <c r="S4" i="7"/>
  <c r="P4" i="7"/>
  <c r="J27" i="7"/>
  <c r="S27" i="7"/>
  <c r="M27" i="7"/>
  <c r="P27" i="7"/>
  <c r="J36" i="7"/>
  <c r="S36" i="7"/>
  <c r="M36" i="7"/>
  <c r="P36" i="7"/>
  <c r="J31" i="7"/>
  <c r="P31" i="7"/>
  <c r="M31" i="7"/>
  <c r="S31" i="7"/>
  <c r="J61" i="7"/>
  <c r="S61" i="7"/>
  <c r="P61" i="7"/>
  <c r="M61" i="7"/>
  <c r="J57" i="7"/>
  <c r="M57" i="7"/>
  <c r="S57" i="7"/>
  <c r="P57" i="7"/>
  <c r="M53" i="7"/>
  <c r="J53" i="7"/>
  <c r="S53" i="7"/>
  <c r="P53" i="7"/>
  <c r="M121" i="7"/>
  <c r="S121" i="7"/>
  <c r="J121" i="7"/>
  <c r="P121" i="7"/>
  <c r="S117" i="7"/>
  <c r="M117" i="7"/>
  <c r="P117" i="7"/>
  <c r="J117" i="7"/>
  <c r="J113" i="7"/>
  <c r="P113" i="7"/>
  <c r="S113" i="7"/>
  <c r="M113" i="7"/>
  <c r="S109" i="7"/>
  <c r="J109" i="7"/>
  <c r="M109" i="7"/>
  <c r="P109" i="7"/>
  <c r="S104" i="7"/>
  <c r="J104" i="7"/>
  <c r="M104" i="7"/>
  <c r="P104" i="7"/>
  <c r="J159" i="7"/>
  <c r="M159" i="7"/>
  <c r="S159" i="7"/>
  <c r="P159" i="7"/>
  <c r="P155" i="7"/>
  <c r="J155" i="7"/>
  <c r="M155" i="7"/>
  <c r="S155" i="7"/>
  <c r="S151" i="7"/>
  <c r="M151" i="7"/>
  <c r="P151" i="7"/>
  <c r="J151" i="7"/>
  <c r="M146" i="7"/>
  <c r="S146" i="7"/>
  <c r="P146" i="7"/>
  <c r="J146" i="7"/>
  <c r="M142" i="7"/>
  <c r="J142" i="7"/>
  <c r="S142" i="7"/>
  <c r="P142" i="7"/>
  <c r="M138" i="7"/>
  <c r="J138" i="7"/>
  <c r="P138" i="7"/>
  <c r="S138" i="7"/>
  <c r="J133" i="7"/>
  <c r="S133" i="7"/>
  <c r="M133" i="7"/>
  <c r="P133" i="7"/>
  <c r="P274" i="7"/>
  <c r="S274" i="7"/>
  <c r="J274" i="7"/>
  <c r="M274" i="7"/>
  <c r="M184" i="7"/>
  <c r="S184" i="7"/>
  <c r="P184" i="7"/>
  <c r="J184" i="7"/>
  <c r="P180" i="7"/>
  <c r="S180" i="7"/>
  <c r="J180" i="7"/>
  <c r="M180" i="7"/>
  <c r="J176" i="7"/>
  <c r="S176" i="7"/>
  <c r="M176" i="7"/>
  <c r="P176" i="7"/>
  <c r="M172" i="7"/>
  <c r="J172" i="7"/>
  <c r="S172" i="7"/>
  <c r="P172" i="7"/>
  <c r="J167" i="7"/>
  <c r="S167" i="7"/>
  <c r="M167" i="7"/>
  <c r="P167" i="7"/>
  <c r="S239" i="7"/>
  <c r="P239" i="7"/>
  <c r="M239" i="7"/>
  <c r="J239" i="7"/>
  <c r="S235" i="7"/>
  <c r="J235" i="7"/>
  <c r="P235" i="7"/>
  <c r="M235" i="7"/>
  <c r="J231" i="7"/>
  <c r="M231" i="7"/>
  <c r="P231" i="7"/>
  <c r="S231" i="7"/>
  <c r="S227" i="7"/>
  <c r="P227" i="7"/>
  <c r="J227" i="7"/>
  <c r="M227" i="7"/>
  <c r="S223" i="7"/>
  <c r="J223" i="7"/>
  <c r="P223" i="7"/>
  <c r="M223" i="7"/>
  <c r="P218" i="7"/>
  <c r="M218" i="7"/>
  <c r="J218" i="7"/>
  <c r="S218" i="7"/>
  <c r="M214" i="7"/>
  <c r="P214" i="7"/>
  <c r="J214" i="7"/>
  <c r="S214" i="7"/>
  <c r="P210" i="7"/>
  <c r="S210" i="7"/>
  <c r="J210" i="7"/>
  <c r="M210" i="7"/>
  <c r="P206" i="7"/>
  <c r="M206" i="7"/>
  <c r="J206" i="7"/>
  <c r="S206" i="7"/>
  <c r="M201" i="7"/>
  <c r="S201" i="7"/>
  <c r="J201" i="7"/>
  <c r="P201" i="7"/>
  <c r="P197" i="7"/>
  <c r="S197" i="7"/>
  <c r="M197" i="7"/>
  <c r="J197" i="7"/>
  <c r="M193" i="7"/>
  <c r="P193" i="7"/>
  <c r="S193" i="7"/>
  <c r="J193" i="7"/>
  <c r="P189" i="7"/>
  <c r="J189" i="7"/>
  <c r="M189" i="7"/>
  <c r="S189" i="7"/>
  <c r="M272" i="7"/>
  <c r="J272" i="7"/>
  <c r="P272" i="7"/>
  <c r="S272" i="7"/>
  <c r="J268" i="7"/>
  <c r="M268" i="7"/>
  <c r="P268" i="7"/>
  <c r="S268" i="7"/>
  <c r="M263" i="7"/>
  <c r="S263" i="7"/>
  <c r="P263" i="7"/>
  <c r="J263" i="7"/>
  <c r="M258" i="7"/>
  <c r="J258" i="7"/>
  <c r="P258" i="7"/>
  <c r="S258" i="7"/>
  <c r="J254" i="7"/>
  <c r="S254" i="7"/>
  <c r="P254" i="7"/>
  <c r="M254" i="7"/>
  <c r="M250" i="7"/>
  <c r="J250" i="7"/>
  <c r="P250" i="7"/>
  <c r="S250" i="7"/>
  <c r="M246" i="7"/>
  <c r="S246" i="7"/>
  <c r="J246" i="7"/>
  <c r="P246" i="7"/>
  <c r="M242" i="7"/>
  <c r="J242" i="7"/>
  <c r="S242" i="7"/>
  <c r="P242" i="7"/>
  <c r="J291" i="7"/>
  <c r="S291" i="7"/>
  <c r="P291" i="7"/>
  <c r="M291" i="7"/>
  <c r="J162" i="7"/>
  <c r="M162" i="7"/>
  <c r="S162" i="7"/>
  <c r="P162" i="7"/>
  <c r="J100" i="7"/>
  <c r="S100" i="7"/>
  <c r="P100" i="7"/>
  <c r="M100" i="7"/>
  <c r="J87" i="7"/>
  <c r="S87" i="7"/>
  <c r="M87" i="7"/>
  <c r="P87" i="7"/>
  <c r="J70" i="7"/>
  <c r="P70" i="7"/>
  <c r="M70" i="7"/>
  <c r="S70" i="7"/>
  <c r="J28" i="7"/>
  <c r="P28" i="7"/>
  <c r="S28" i="7"/>
  <c r="M28" i="7"/>
  <c r="J17" i="7"/>
  <c r="S17" i="7"/>
  <c r="P17" i="7"/>
  <c r="M17" i="7"/>
  <c r="M5" i="7"/>
  <c r="S5" i="7"/>
  <c r="P5" i="7"/>
  <c r="J5" i="7"/>
  <c r="M32" i="7"/>
  <c r="S32" i="7"/>
  <c r="P32" i="7"/>
  <c r="J32" i="7"/>
  <c r="J54" i="7"/>
  <c r="P54" i="7"/>
  <c r="S54" i="7"/>
  <c r="M54" i="7"/>
  <c r="P110" i="7"/>
  <c r="J110" i="7"/>
  <c r="S110" i="7"/>
  <c r="M110" i="7"/>
  <c r="J156" i="7"/>
  <c r="P156" i="7"/>
  <c r="S156" i="7"/>
  <c r="M156" i="7"/>
  <c r="M143" i="7"/>
  <c r="P143" i="7"/>
  <c r="J143" i="7"/>
  <c r="S143" i="7"/>
  <c r="J275" i="7"/>
  <c r="S275" i="7"/>
  <c r="M275" i="7"/>
  <c r="P275" i="7"/>
  <c r="J173" i="7"/>
  <c r="P173" i="7"/>
  <c r="M173" i="7"/>
  <c r="S173" i="7"/>
  <c r="P236" i="7"/>
  <c r="M236" i="7"/>
  <c r="S236" i="7"/>
  <c r="J236" i="7"/>
  <c r="P228" i="7"/>
  <c r="S228" i="7"/>
  <c r="J228" i="7"/>
  <c r="M228" i="7"/>
  <c r="P215" i="7"/>
  <c r="J215" i="7"/>
  <c r="S215" i="7"/>
  <c r="M215" i="7"/>
  <c r="P207" i="7"/>
  <c r="M207" i="7"/>
  <c r="J207" i="7"/>
  <c r="S207" i="7"/>
  <c r="M198" i="7"/>
  <c r="J198" i="7"/>
  <c r="P198" i="7"/>
  <c r="S198" i="7"/>
  <c r="P273" i="7"/>
  <c r="S273" i="7"/>
  <c r="J273" i="7"/>
  <c r="M273" i="7"/>
  <c r="M259" i="7"/>
  <c r="J259" i="7"/>
  <c r="S259" i="7"/>
  <c r="P259" i="7"/>
  <c r="J247" i="7"/>
  <c r="M247" i="7"/>
  <c r="P247" i="7"/>
  <c r="S247" i="7"/>
  <c r="J292" i="7"/>
  <c r="P292" i="7"/>
  <c r="M292" i="7"/>
  <c r="S292" i="7"/>
  <c r="J278" i="7"/>
  <c r="M278" i="7"/>
  <c r="P278" i="7"/>
  <c r="S278" i="7"/>
  <c r="J99" i="7"/>
  <c r="M99" i="7"/>
  <c r="S99" i="7"/>
  <c r="P99" i="7"/>
  <c r="J90" i="7"/>
  <c r="S90" i="7"/>
  <c r="M90" i="7"/>
  <c r="P90" i="7"/>
  <c r="J81" i="7"/>
  <c r="S81" i="7"/>
  <c r="P81" i="7"/>
  <c r="M81" i="7"/>
  <c r="J52" i="7"/>
  <c r="S52" i="7"/>
  <c r="M52" i="7"/>
  <c r="P52" i="7"/>
  <c r="J24" i="7"/>
  <c r="S24" i="7"/>
  <c r="P24" i="7"/>
  <c r="M24" i="7"/>
  <c r="J8" i="7"/>
  <c r="M8" i="7"/>
  <c r="S8" i="7"/>
  <c r="P8" i="7"/>
  <c r="J282" i="7"/>
  <c r="P282" i="7"/>
  <c r="M282" i="7"/>
  <c r="S282" i="7"/>
  <c r="J277" i="7"/>
  <c r="P277" i="7"/>
  <c r="M277" i="7"/>
  <c r="S277" i="7"/>
  <c r="J129" i="7"/>
  <c r="S129" i="7"/>
  <c r="P129" i="7"/>
  <c r="M129" i="7"/>
  <c r="J125" i="7"/>
  <c r="P125" i="7"/>
  <c r="M125" i="7"/>
  <c r="S125" i="7"/>
  <c r="J98" i="7"/>
  <c r="P98" i="7"/>
  <c r="M98" i="7"/>
  <c r="S98" i="7"/>
  <c r="J93" i="7"/>
  <c r="S93" i="7"/>
  <c r="P93" i="7"/>
  <c r="M93" i="7"/>
  <c r="J89" i="7"/>
  <c r="P89" i="7"/>
  <c r="S89" i="7"/>
  <c r="M89" i="7"/>
  <c r="J85" i="7"/>
  <c r="M85" i="7"/>
  <c r="S85" i="7"/>
  <c r="P85" i="7"/>
  <c r="J80" i="7"/>
  <c r="P80" i="7"/>
  <c r="M80" i="7"/>
  <c r="S80" i="7"/>
  <c r="M72" i="7"/>
  <c r="P72" i="7"/>
  <c r="S72" i="7"/>
  <c r="J72" i="7"/>
  <c r="J68" i="7"/>
  <c r="M68" i="7"/>
  <c r="S68" i="7"/>
  <c r="P68" i="7"/>
  <c r="J51" i="7"/>
  <c r="M51" i="7"/>
  <c r="S51" i="7"/>
  <c r="P51" i="7"/>
  <c r="J23" i="7"/>
  <c r="P23" i="7"/>
  <c r="M23" i="7"/>
  <c r="S23" i="7"/>
  <c r="J19" i="7"/>
  <c r="P19" i="7"/>
  <c r="M19" i="7"/>
  <c r="S19" i="7"/>
  <c r="J15" i="7"/>
  <c r="P15" i="7"/>
  <c r="M15" i="7"/>
  <c r="S15" i="7"/>
  <c r="J11" i="7"/>
  <c r="P11" i="7"/>
  <c r="M11" i="7"/>
  <c r="S11" i="7"/>
  <c r="J7" i="7"/>
  <c r="P7" i="7"/>
  <c r="S7" i="7"/>
  <c r="M7" i="7"/>
  <c r="J3" i="7"/>
  <c r="S3" i="7"/>
  <c r="M3" i="7"/>
  <c r="P3" i="7"/>
  <c r="J26" i="7"/>
  <c r="P26" i="7"/>
  <c r="S26" i="7"/>
  <c r="M26" i="7"/>
  <c r="P34" i="7"/>
  <c r="S34" i="7"/>
  <c r="J34" i="7"/>
  <c r="M34" i="7"/>
  <c r="J30" i="7"/>
  <c r="P30" i="7"/>
  <c r="S30" i="7"/>
  <c r="M30" i="7"/>
  <c r="J60" i="7"/>
  <c r="M60" i="7"/>
  <c r="P60" i="7"/>
  <c r="S60" i="7"/>
  <c r="J56" i="7"/>
  <c r="M56" i="7"/>
  <c r="P56" i="7"/>
  <c r="S56" i="7"/>
  <c r="S124" i="7"/>
  <c r="P124" i="7"/>
  <c r="M124" i="7"/>
  <c r="J124" i="7"/>
  <c r="M120" i="7"/>
  <c r="P120" i="7"/>
  <c r="J120" i="7"/>
  <c r="S120" i="7"/>
  <c r="S116" i="7"/>
  <c r="P116" i="7"/>
  <c r="M116" i="7"/>
  <c r="J116" i="7"/>
  <c r="M112" i="7"/>
  <c r="P112" i="7"/>
  <c r="J112" i="7"/>
  <c r="S112" i="7"/>
  <c r="S108" i="7"/>
  <c r="P108" i="7"/>
  <c r="J108" i="7"/>
  <c r="M108" i="7"/>
  <c r="J103" i="7"/>
  <c r="P103" i="7"/>
  <c r="M103" i="7"/>
  <c r="S103" i="7"/>
  <c r="J158" i="7"/>
  <c r="P158" i="7"/>
  <c r="M158" i="7"/>
  <c r="S158" i="7"/>
  <c r="P154" i="7"/>
  <c r="M154" i="7"/>
  <c r="J154" i="7"/>
  <c r="S154" i="7"/>
  <c r="S150" i="7"/>
  <c r="M150" i="7"/>
  <c r="J150" i="7"/>
  <c r="P150" i="7"/>
  <c r="M145" i="7"/>
  <c r="P145" i="7"/>
  <c r="J145" i="7"/>
  <c r="S145" i="7"/>
  <c r="J141" i="7"/>
  <c r="P141" i="7"/>
  <c r="M141" i="7"/>
  <c r="S141" i="7"/>
  <c r="M137" i="7"/>
  <c r="J137" i="7"/>
  <c r="S137" i="7"/>
  <c r="P137" i="7"/>
  <c r="M132" i="7"/>
  <c r="J132" i="7"/>
  <c r="P132" i="7"/>
  <c r="S132" i="7"/>
  <c r="M240" i="7"/>
  <c r="S240" i="7"/>
  <c r="P240" i="7"/>
  <c r="J240" i="7"/>
  <c r="S183" i="7"/>
  <c r="P183" i="7"/>
  <c r="J183" i="7"/>
  <c r="M183" i="7"/>
  <c r="J179" i="7"/>
  <c r="P179" i="7"/>
  <c r="S179" i="7"/>
  <c r="M179" i="7"/>
  <c r="M175" i="7"/>
  <c r="P175" i="7"/>
  <c r="S175" i="7"/>
  <c r="J175" i="7"/>
  <c r="M171" i="7"/>
  <c r="P171" i="7"/>
  <c r="J171" i="7"/>
  <c r="S171" i="7"/>
  <c r="M166" i="7"/>
  <c r="J166" i="7"/>
  <c r="S166" i="7"/>
  <c r="P166" i="7"/>
  <c r="J238" i="7"/>
  <c r="P238" i="7"/>
  <c r="M238" i="7"/>
  <c r="S238" i="7"/>
  <c r="J234" i="7"/>
  <c r="S234" i="7"/>
  <c r="M234" i="7"/>
  <c r="P234" i="7"/>
  <c r="S230" i="7"/>
  <c r="M230" i="7"/>
  <c r="J230" i="7"/>
  <c r="P230" i="7"/>
  <c r="S226" i="7"/>
  <c r="M226" i="7"/>
  <c r="P226" i="7"/>
  <c r="J226" i="7"/>
  <c r="P221" i="7"/>
  <c r="M221" i="7"/>
  <c r="S221" i="7"/>
  <c r="J221" i="7"/>
  <c r="M217" i="7"/>
  <c r="P217" i="7"/>
  <c r="J217" i="7"/>
  <c r="S217" i="7"/>
  <c r="P213" i="7"/>
  <c r="J213" i="7"/>
  <c r="M213" i="7"/>
  <c r="S213" i="7"/>
  <c r="S209" i="7"/>
  <c r="M209" i="7"/>
  <c r="P209" i="7"/>
  <c r="J209" i="7"/>
  <c r="M205" i="7"/>
  <c r="J205" i="7"/>
  <c r="P205" i="7"/>
  <c r="S205" i="7"/>
  <c r="J200" i="7"/>
  <c r="M200" i="7"/>
  <c r="S200" i="7"/>
  <c r="P200" i="7"/>
  <c r="J196" i="7"/>
  <c r="M196" i="7"/>
  <c r="S196" i="7"/>
  <c r="P196" i="7"/>
  <c r="P192" i="7"/>
  <c r="S192" i="7"/>
  <c r="J192" i="7"/>
  <c r="M192" i="7"/>
  <c r="S188" i="7"/>
  <c r="J188" i="7"/>
  <c r="M188" i="7"/>
  <c r="P188" i="7"/>
  <c r="P271" i="7"/>
  <c r="S271" i="7"/>
  <c r="J271" i="7"/>
  <c r="M271" i="7"/>
  <c r="P267" i="7"/>
  <c r="M267" i="7"/>
  <c r="J267" i="7"/>
  <c r="S267" i="7"/>
  <c r="J261" i="7"/>
  <c r="M261" i="7"/>
  <c r="S261" i="7"/>
  <c r="P261" i="7"/>
  <c r="M257" i="7"/>
  <c r="S257" i="7"/>
  <c r="P257" i="7"/>
  <c r="J257" i="7"/>
  <c r="S253" i="7"/>
  <c r="J253" i="7"/>
  <c r="P253" i="7"/>
  <c r="M253" i="7"/>
  <c r="J249" i="7"/>
  <c r="S249" i="7"/>
  <c r="P249" i="7"/>
  <c r="M249" i="7"/>
  <c r="J245" i="7"/>
  <c r="M245" i="7"/>
  <c r="S245" i="7"/>
  <c r="P245" i="7"/>
  <c r="M241" i="7"/>
  <c r="J241" i="7"/>
  <c r="S241" i="7"/>
  <c r="P241" i="7"/>
  <c r="J284" i="7"/>
  <c r="S284" i="7"/>
  <c r="M284" i="7"/>
  <c r="P284" i="7"/>
  <c r="J127" i="7"/>
  <c r="P127" i="7"/>
  <c r="S127" i="7"/>
  <c r="M127" i="7"/>
  <c r="J91" i="7"/>
  <c r="S91" i="7"/>
  <c r="M91" i="7"/>
  <c r="P91" i="7"/>
  <c r="J82" i="7"/>
  <c r="S82" i="7"/>
  <c r="P82" i="7"/>
  <c r="M82" i="7"/>
  <c r="J63" i="7"/>
  <c r="P63" i="7"/>
  <c r="M63" i="7"/>
  <c r="S63" i="7"/>
  <c r="J13" i="7"/>
  <c r="S13" i="7"/>
  <c r="P13" i="7"/>
  <c r="M13" i="7"/>
  <c r="J25" i="7"/>
  <c r="P25" i="7"/>
  <c r="M25" i="7"/>
  <c r="S25" i="7"/>
  <c r="J62" i="7"/>
  <c r="S62" i="7"/>
  <c r="M62" i="7"/>
  <c r="P62" i="7"/>
  <c r="P122" i="7"/>
  <c r="S122" i="7"/>
  <c r="J122" i="7"/>
  <c r="M122" i="7"/>
  <c r="P114" i="7"/>
  <c r="J114" i="7"/>
  <c r="S114" i="7"/>
  <c r="M114" i="7"/>
  <c r="M160" i="7"/>
  <c r="S160" i="7"/>
  <c r="J160" i="7"/>
  <c r="P160" i="7"/>
  <c r="M152" i="7"/>
  <c r="P152" i="7"/>
  <c r="S152" i="7"/>
  <c r="J152" i="7"/>
  <c r="P139" i="7"/>
  <c r="S139" i="7"/>
  <c r="J139" i="7"/>
  <c r="M139" i="7"/>
  <c r="J135" i="7"/>
  <c r="M135" i="7"/>
  <c r="P135" i="7"/>
  <c r="S135" i="7"/>
  <c r="J181" i="7"/>
  <c r="S181" i="7"/>
  <c r="P181" i="7"/>
  <c r="M181" i="7"/>
  <c r="S169" i="7"/>
  <c r="P169" i="7"/>
  <c r="J169" i="7"/>
  <c r="M169" i="7"/>
  <c r="M232" i="7"/>
  <c r="J232" i="7"/>
  <c r="P232" i="7"/>
  <c r="S232" i="7"/>
  <c r="M219" i="7"/>
  <c r="S219" i="7"/>
  <c r="J219" i="7"/>
  <c r="P219" i="7"/>
  <c r="J202" i="7"/>
  <c r="M202" i="7"/>
  <c r="P202" i="7"/>
  <c r="S202" i="7"/>
  <c r="M190" i="7"/>
  <c r="P190" i="7"/>
  <c r="J190" i="7"/>
  <c r="S190" i="7"/>
  <c r="P264" i="7"/>
  <c r="S264" i="7"/>
  <c r="J264" i="7"/>
  <c r="M264" i="7"/>
  <c r="J251" i="7"/>
  <c r="M251" i="7"/>
  <c r="S251" i="7"/>
  <c r="P251" i="7"/>
  <c r="J283" i="7"/>
  <c r="P283" i="7"/>
  <c r="S283" i="7"/>
  <c r="M283" i="7"/>
  <c r="J130" i="7"/>
  <c r="S130" i="7"/>
  <c r="M130" i="7"/>
  <c r="P130" i="7"/>
  <c r="J94" i="7"/>
  <c r="S94" i="7"/>
  <c r="P94" i="7"/>
  <c r="M94" i="7"/>
  <c r="J86" i="7"/>
  <c r="S86" i="7"/>
  <c r="P86" i="7"/>
  <c r="M86" i="7"/>
  <c r="J69" i="7"/>
  <c r="S69" i="7"/>
  <c r="M69" i="7"/>
  <c r="P69" i="7"/>
  <c r="J20" i="7"/>
  <c r="S20" i="7"/>
  <c r="P20" i="7"/>
  <c r="M20" i="7"/>
  <c r="J12" i="7"/>
  <c r="M12" i="7"/>
  <c r="S12" i="7"/>
  <c r="P12" i="7"/>
  <c r="M289" i="7"/>
  <c r="J289" i="7"/>
  <c r="S289" i="7"/>
  <c r="P289" i="7"/>
  <c r="J293" i="7"/>
  <c r="P293" i="7"/>
  <c r="S293" i="7"/>
  <c r="M293" i="7"/>
  <c r="J285" i="7"/>
  <c r="S285" i="7"/>
  <c r="P285" i="7"/>
  <c r="M285" i="7"/>
  <c r="M281" i="7"/>
  <c r="S281" i="7"/>
  <c r="P281" i="7"/>
  <c r="J281" i="7"/>
  <c r="J163" i="7"/>
  <c r="S163" i="7"/>
  <c r="M163" i="7"/>
  <c r="P163" i="7"/>
  <c r="M128" i="7"/>
  <c r="J128" i="7"/>
  <c r="S128" i="7"/>
  <c r="P128" i="7"/>
  <c r="J102" i="7"/>
  <c r="M102" i="7"/>
  <c r="P102" i="7"/>
  <c r="S102" i="7"/>
  <c r="J96" i="7"/>
  <c r="P96" i="7"/>
  <c r="M96" i="7"/>
  <c r="S96" i="7"/>
  <c r="J92" i="7"/>
  <c r="P92" i="7"/>
  <c r="S92" i="7"/>
  <c r="M92" i="7"/>
  <c r="M88" i="7"/>
  <c r="J88" i="7"/>
  <c r="S88" i="7"/>
  <c r="P88" i="7"/>
  <c r="J84" i="7"/>
  <c r="M84" i="7"/>
  <c r="S84" i="7"/>
  <c r="P84" i="7"/>
  <c r="S79" i="7"/>
  <c r="P79" i="7"/>
  <c r="J79" i="7"/>
  <c r="M79" i="7"/>
  <c r="P71" i="7"/>
  <c r="S71" i="7"/>
  <c r="M71" i="7"/>
  <c r="J71" i="7"/>
  <c r="J67" i="7"/>
  <c r="P67" i="7"/>
  <c r="S67" i="7"/>
  <c r="M67" i="7"/>
  <c r="J39" i="7"/>
  <c r="P39" i="7"/>
  <c r="S39" i="7"/>
  <c r="M39" i="7"/>
  <c r="J22" i="7"/>
  <c r="S22" i="7"/>
  <c r="P22" i="7"/>
  <c r="M22" i="7"/>
  <c r="J18" i="7"/>
  <c r="M18" i="7"/>
  <c r="P18" i="7"/>
  <c r="S18" i="7"/>
  <c r="J14" i="7"/>
  <c r="S14" i="7"/>
  <c r="P14" i="7"/>
  <c r="M14" i="7"/>
  <c r="S10" i="7"/>
  <c r="J10" i="7"/>
  <c r="M10" i="7"/>
  <c r="P10" i="7"/>
  <c r="M6" i="7"/>
  <c r="P6" i="7"/>
  <c r="S6" i="7"/>
  <c r="J6" i="7"/>
  <c r="J2" i="7"/>
  <c r="P2" i="7"/>
  <c r="M2" i="7"/>
  <c r="S2" i="7"/>
  <c r="J38" i="7"/>
  <c r="S38" i="7"/>
  <c r="M38" i="7"/>
  <c r="P38" i="7"/>
  <c r="J33" i="7"/>
  <c r="M33" i="7"/>
  <c r="S33" i="7"/>
  <c r="P33" i="7"/>
  <c r="S29" i="7"/>
  <c r="P29" i="7"/>
  <c r="J29" i="7"/>
  <c r="M29" i="7"/>
  <c r="S59" i="7"/>
  <c r="J59" i="7"/>
  <c r="P59" i="7"/>
  <c r="M59" i="7"/>
  <c r="J55" i="7"/>
  <c r="S55" i="7"/>
  <c r="M55" i="7"/>
  <c r="P55" i="7"/>
  <c r="J123" i="7"/>
  <c r="S123" i="7"/>
  <c r="P123" i="7"/>
  <c r="M123" i="7"/>
  <c r="M119" i="7"/>
  <c r="S119" i="7"/>
  <c r="P119" i="7"/>
  <c r="J119" i="7"/>
  <c r="J115" i="7"/>
  <c r="M115" i="7"/>
  <c r="S115" i="7"/>
  <c r="P115" i="7"/>
  <c r="M111" i="7"/>
  <c r="S111" i="7"/>
  <c r="P111" i="7"/>
  <c r="J111" i="7"/>
  <c r="J107" i="7"/>
  <c r="M107" i="7"/>
  <c r="S107" i="7"/>
  <c r="P107" i="7"/>
  <c r="M161" i="7"/>
  <c r="S161" i="7"/>
  <c r="J161" i="7"/>
  <c r="P161" i="7"/>
  <c r="M157" i="7"/>
  <c r="S157" i="7"/>
  <c r="P157" i="7"/>
  <c r="J157" i="7"/>
  <c r="J153" i="7"/>
  <c r="S153" i="7"/>
  <c r="P153" i="7"/>
  <c r="M153" i="7"/>
  <c r="P149" i="7"/>
  <c r="M149" i="7"/>
  <c r="S149" i="7"/>
  <c r="J149" i="7"/>
  <c r="J144" i="7"/>
  <c r="M144" i="7"/>
  <c r="S144" i="7"/>
  <c r="P144" i="7"/>
  <c r="P140" i="7"/>
  <c r="J140" i="7"/>
  <c r="M140" i="7"/>
  <c r="S140" i="7"/>
  <c r="J136" i="7"/>
  <c r="M136" i="7"/>
  <c r="S136" i="7"/>
  <c r="P136" i="7"/>
  <c r="M276" i="7"/>
  <c r="P276" i="7"/>
  <c r="J276" i="7"/>
  <c r="S276" i="7"/>
  <c r="P186" i="7"/>
  <c r="J186" i="7"/>
  <c r="M186" i="7"/>
  <c r="S186" i="7"/>
  <c r="J182" i="7"/>
  <c r="S182" i="7"/>
  <c r="P182" i="7"/>
  <c r="M182" i="7"/>
  <c r="P178" i="7"/>
  <c r="M178" i="7"/>
  <c r="S178" i="7"/>
  <c r="J178" i="7"/>
  <c r="J174" i="7"/>
  <c r="S174" i="7"/>
  <c r="P174" i="7"/>
  <c r="M174" i="7"/>
  <c r="M170" i="7"/>
  <c r="J170" i="7"/>
  <c r="S170" i="7"/>
  <c r="P170" i="7"/>
  <c r="M165" i="7"/>
  <c r="P165" i="7"/>
  <c r="S165" i="7"/>
  <c r="J165" i="7"/>
  <c r="M237" i="7"/>
  <c r="S237" i="7"/>
  <c r="J237" i="7"/>
  <c r="P237" i="7"/>
  <c r="M233" i="7"/>
  <c r="P233" i="7"/>
  <c r="S233" i="7"/>
  <c r="J233" i="7"/>
  <c r="M229" i="7"/>
  <c r="P229" i="7"/>
  <c r="J229" i="7"/>
  <c r="S229" i="7"/>
  <c r="J225" i="7"/>
  <c r="M225" i="7"/>
  <c r="S225" i="7"/>
  <c r="P225" i="7"/>
  <c r="J220" i="7"/>
  <c r="S220" i="7"/>
  <c r="P220" i="7"/>
  <c r="M220" i="7"/>
  <c r="M216" i="7"/>
  <c r="J216" i="7"/>
  <c r="S216" i="7"/>
  <c r="P216" i="7"/>
  <c r="J212" i="7"/>
  <c r="M212" i="7"/>
  <c r="S212" i="7"/>
  <c r="P212" i="7"/>
  <c r="M208" i="7"/>
  <c r="S208" i="7"/>
  <c r="P208" i="7"/>
  <c r="J208" i="7"/>
  <c r="S203" i="7"/>
  <c r="J203" i="7"/>
  <c r="P203" i="7"/>
  <c r="M203" i="7"/>
  <c r="S199" i="7"/>
  <c r="P199" i="7"/>
  <c r="M199" i="7"/>
  <c r="J199" i="7"/>
  <c r="J195" i="7"/>
  <c r="M195" i="7"/>
  <c r="S195" i="7"/>
  <c r="P195" i="7"/>
  <c r="S191" i="7"/>
  <c r="P191" i="7"/>
  <c r="J191" i="7"/>
  <c r="M191" i="7"/>
  <c r="M187" i="7"/>
  <c r="P187" i="7"/>
  <c r="J187" i="7"/>
  <c r="S187" i="7"/>
  <c r="J270" i="7"/>
  <c r="M270" i="7"/>
  <c r="P270" i="7"/>
  <c r="S270" i="7"/>
  <c r="S266" i="7"/>
  <c r="P266" i="7"/>
  <c r="M266" i="7"/>
  <c r="J266" i="7"/>
  <c r="J260" i="7"/>
  <c r="M260" i="7"/>
  <c r="P260" i="7"/>
  <c r="S260" i="7"/>
  <c r="M256" i="7"/>
  <c r="S256" i="7"/>
  <c r="J256" i="7"/>
  <c r="P256" i="7"/>
  <c r="S252" i="7"/>
  <c r="P252" i="7"/>
  <c r="J252" i="7"/>
  <c r="M252" i="7"/>
  <c r="S248" i="7"/>
  <c r="J248" i="7"/>
  <c r="M248" i="7"/>
  <c r="P248" i="7"/>
  <c r="J244" i="7"/>
  <c r="S244" i="7"/>
  <c r="P244" i="7"/>
  <c r="M244" i="7"/>
  <c r="M286" i="7"/>
  <c r="P286" i="7"/>
  <c r="S286" i="7"/>
  <c r="J286" i="7"/>
  <c r="D34" i="14"/>
  <c r="F27" i="14"/>
  <c r="G28" i="14"/>
  <c r="H27" i="14"/>
  <c r="E28" i="14"/>
  <c r="G27" i="14"/>
  <c r="E27" i="14"/>
  <c r="F28" i="14"/>
  <c r="H28" i="14"/>
  <c r="G32" i="14" l="1"/>
  <c r="G34" i="14" s="1"/>
  <c r="H32" i="14"/>
  <c r="H34" i="14" s="1"/>
  <c r="G33" i="14"/>
  <c r="F55" i="14"/>
  <c r="F32" i="14"/>
  <c r="F34" i="14" s="1"/>
  <c r="G55" i="14"/>
  <c r="H33" i="14"/>
  <c r="H55" i="14"/>
  <c r="F33" i="1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GFPVAN Scoring Guide.xlsx!Reqs" type="102" refreshedVersion="8" minRefreshableVersion="5">
    <extLst>
      <ext xmlns:x15="http://schemas.microsoft.com/office/spreadsheetml/2010/11/main" uri="{DE250136-89BD-433C-8126-D09CA5730AF9}">
        <x15:connection id="Reqs" autoDelete="1">
          <x15:rangePr sourceName="_xlcn.WorksheetConnection_GFPVANScoringGuide.xlsxReqs1"/>
        </x15:connection>
      </ext>
    </extLst>
  </connection>
</connections>
</file>

<file path=xl/sharedStrings.xml><?xml version="1.0" encoding="utf-8"?>
<sst xmlns="http://schemas.openxmlformats.org/spreadsheetml/2006/main" count="1981" uniqueCount="474">
  <si>
    <t xml:space="preserve">Title: </t>
  </si>
  <si>
    <t>TEMPLATE Technical Scoring Guide</t>
  </si>
  <si>
    <r>
      <rPr>
        <b/>
        <sz val="11"/>
        <color theme="1"/>
        <rFont val="Calibri"/>
        <family val="2"/>
        <scheme val="minor"/>
      </rPr>
      <t xml:space="preserve">Overview: </t>
    </r>
    <r>
      <rPr>
        <sz val="11"/>
        <color theme="1"/>
        <rFont val="Calibri"/>
        <family val="2"/>
        <scheme val="minor"/>
      </rPr>
      <t>This workbook provides the scoring guide for bidder responses.</t>
    </r>
  </si>
  <si>
    <t>Note: While evaluating software tools, if a particular functionality is not applicable the recommendation portion percentage in the scoring results table within the Scoring Results tab can be zeroed out. An example is depicted below to indicate that Track &amp; Trace functionality is not being evaluate.</t>
  </si>
  <si>
    <t>Contents</t>
  </si>
  <si>
    <t>Use</t>
  </si>
  <si>
    <t>Scoring Guide Hierarchy</t>
  </si>
  <si>
    <t>Visual layout of how the requirements relate and the relative %s for final weighting</t>
  </si>
  <si>
    <t>Provides a view on the number of requirements per category by priority</t>
  </si>
  <si>
    <t>Requirements</t>
  </si>
  <si>
    <t>Lists all of the requirements with a notes field and a scoring field per bidder</t>
  </si>
  <si>
    <t>Scoring Results</t>
  </si>
  <si>
    <t>Visual Comparison on the results of the scoring</t>
  </si>
  <si>
    <t>Lookups</t>
  </si>
  <si>
    <t>Lookup table for values</t>
  </si>
  <si>
    <t>Count of Requirements by Priority</t>
  </si>
  <si>
    <t xml:space="preserve"> </t>
  </si>
  <si>
    <t>Priority</t>
  </si>
  <si>
    <t>Category</t>
  </si>
  <si>
    <t>Section</t>
  </si>
  <si>
    <t>Essential</t>
  </si>
  <si>
    <t>Advanced</t>
  </si>
  <si>
    <t>Emerging</t>
  </si>
  <si>
    <t>Grand Total</t>
  </si>
  <si>
    <t>Partnership</t>
  </si>
  <si>
    <t>Experience</t>
  </si>
  <si>
    <t>Management Approach</t>
  </si>
  <si>
    <t>Partnership Total</t>
  </si>
  <si>
    <t>Functional</t>
  </si>
  <si>
    <t>Forecasting &amp; Planning</t>
  </si>
  <si>
    <t>Supplier &amp; Contract Management</t>
  </si>
  <si>
    <t>Procurement Management</t>
  </si>
  <si>
    <t>Order Management</t>
  </si>
  <si>
    <t>Transportation Management</t>
  </si>
  <si>
    <t>Track &amp; Trace</t>
  </si>
  <si>
    <t>Functional Total</t>
  </si>
  <si>
    <t>Common</t>
  </si>
  <si>
    <t>Data Management</t>
  </si>
  <si>
    <t>Interoperability</t>
  </si>
  <si>
    <t>Extensibility</t>
  </si>
  <si>
    <t>Common Total</t>
  </si>
  <si>
    <t>Non-Functional</t>
  </si>
  <si>
    <t>Hosting Options</t>
  </si>
  <si>
    <t>Connectivity</t>
  </si>
  <si>
    <t>User Experience</t>
  </si>
  <si>
    <t>Non-Functional Total</t>
  </si>
  <si>
    <t>ID</t>
  </si>
  <si>
    <t>Scope Description</t>
  </si>
  <si>
    <t>Weighting Factor 
(1,3,9)</t>
  </si>
  <si>
    <t>Exemplar Score</t>
  </si>
  <si>
    <t>Exemplar Adj. Score</t>
  </si>
  <si>
    <t>Vendor 1 Notes</t>
  </si>
  <si>
    <t>Vendor1 Score</t>
  </si>
  <si>
    <t>Vendor 1 Adj. Score</t>
  </si>
  <si>
    <t>Vendor 2 Notes</t>
  </si>
  <si>
    <t>Vendor2 Score</t>
  </si>
  <si>
    <t>Vendor2 Adj. Score</t>
  </si>
  <si>
    <t>Vendor 3 Notes</t>
  </si>
  <si>
    <t>Vendor3 Adj. Score</t>
  </si>
  <si>
    <t>Company Experience</t>
  </si>
  <si>
    <t>Describe your companies background and relevant experience in providing solutions in the global supply chain space.</t>
  </si>
  <si>
    <t>Company Financial Overview</t>
  </si>
  <si>
    <t>Number of years in business and annual revenue.</t>
  </si>
  <si>
    <t>Location</t>
  </si>
  <si>
    <t>If your company has more than one location, please indicate the locations for the site(s) responding.</t>
  </si>
  <si>
    <t>User / Development Communities</t>
  </si>
  <si>
    <t>User / Development Communities – describe your experience and the availability of user community groups that leverage your solution</t>
  </si>
  <si>
    <t>Feature Enhancement Requests</t>
  </si>
  <si>
    <t>Describe the methodology for prioritizing client capability requests for future releases.</t>
  </si>
  <si>
    <t>References</t>
  </si>
  <si>
    <t>Provide references and contact information for three similar projects or clients</t>
  </si>
  <si>
    <t>Client base</t>
  </si>
  <si>
    <t>Provide the number of current customers / clients currently on the proposed SaaS platform.</t>
  </si>
  <si>
    <t>Assumptions</t>
  </si>
  <si>
    <t>Outline the critical assumptions that are underpinning your solutions proposal.</t>
  </si>
  <si>
    <t>Project Structure &amp; Governance Model</t>
  </si>
  <si>
    <t>Describe your project structure and governance model in relationship to agile methodologies including relationship, escalation management.</t>
  </si>
  <si>
    <t>Proposed Implementation / Launch Plan</t>
  </si>
  <si>
    <t>Any deployments need to be planned and communicated to all stakeholders including documentation that is easy to consume so users can understand the implications of the relevant deployment to how the existing deployment functions. Include your approach to user acceptance testing and how this will affect reprioritization of backlogs at a regularly scheduled cadence.
Describe your project plan with estimated timelines.</t>
  </si>
  <si>
    <t>Proposed Training Plan</t>
  </si>
  <si>
    <t>Training is critical to ensuring the end users understand what to expect out of the system and how to utilize the various capabilities, how to report issues, etc. Training needs to include any relevant and helpful documentation that the end user will need to understand how to use the services.
Describe your approach to user training and onboarding.</t>
  </si>
  <si>
    <t>Proposed KPIs</t>
  </si>
  <si>
    <t>Describe what your recommended project KPIs and process KPIs metrics for this effort would be</t>
  </si>
  <si>
    <t>Proposed Team &amp; Roles</t>
  </si>
  <si>
    <t>Provide a proposed project team and qualifications of key members. Indicate level of dedication to this project if awarded.</t>
  </si>
  <si>
    <t>Support Model</t>
  </si>
  <si>
    <t>Provide a sample SLA used to describe your support and escalation process and the elements it incorporates, including but not limited to
· SLA Governance
· Service Levels and availability to users
· Service Hours
· Service Support and how to obtain it
· Service Reports
· Partnership responsibilities
· Service Constraints
· Service Reviews
· Service Charges</t>
  </si>
  <si>
    <t>Regulatory and data privacy</t>
  </si>
  <si>
    <t>Describe how the organization manages and ensures compliance of the product to global data privacy and data usage requirements.</t>
  </si>
  <si>
    <t>Software Source</t>
  </si>
  <si>
    <t>Vibrancy</t>
  </si>
  <si>
    <t>Updates and Upgrades</t>
  </si>
  <si>
    <t>Customizations and Extensions</t>
  </si>
  <si>
    <t>Product Backlog</t>
  </si>
  <si>
    <t>Basic Reports</t>
  </si>
  <si>
    <t>Sorted and filtered lists of facilities, commodities, inventory cards, and transactions for all products, requisitions, shipment notifications and confirmations, and proofs of delivery.</t>
  </si>
  <si>
    <t>Performance Reports</t>
  </si>
  <si>
    <t>Product Master Data</t>
  </si>
  <si>
    <t>Facility Master Data</t>
  </si>
  <si>
    <t>Supplier Master Data</t>
  </si>
  <si>
    <t>Flat File</t>
  </si>
  <si>
    <t>API</t>
  </si>
  <si>
    <t>Specific Standards</t>
  </si>
  <si>
    <t>Cold Chain Temperature Monitoring</t>
  </si>
  <si>
    <t>Inbound Processing</t>
  </si>
  <si>
    <t>System does validations of entered data to check for mandatory fields and data integrity</t>
  </si>
  <si>
    <t>General Inventory Management</t>
  </si>
  <si>
    <t>System tracks available inventory details with information such as product identifier, batch number, expiration date and quantity</t>
  </si>
  <si>
    <t>System provides offline capabilities to perform basic operations such as inventory updates, and syncs with the main database when the device is connected back online</t>
  </si>
  <si>
    <t>System tracks inventory in the stored locations with information such as product identifier, batch number, expiration date and quantity </t>
  </si>
  <si>
    <t>System can integrate with order management system to generate replenishment orders based on replenishment needs</t>
  </si>
  <si>
    <t>System can integrate with other systems such as Order Management to provide real time inventory data such as receipts, stock on hand and adjustments </t>
  </si>
  <si>
    <t>System allows supervisors to accept/reject count discrepancies and automatically adjusts inventory based on acceptance or rejection </t>
  </si>
  <si>
    <t>System provides capability to configure warehouse locations including aisles and bins and define what category of products get stored where </t>
  </si>
  <si>
    <t>System able to assign reservations to inventory to enable distribution planning</t>
  </si>
  <si>
    <t>System provides the capability to perform inventory counts using handheld devices </t>
  </si>
  <si>
    <t>System assigns inventory counts automatically to warehouse personnel based on workload and skills</t>
  </si>
  <si>
    <t>System can integrate with CCE unit to capture temperature readings</t>
  </si>
  <si>
    <t>System has a disposal code for when VVM has exceeded</t>
  </si>
  <si>
    <t>System can capture and maintain CCE unit profiles (make, model, capacity, age, energy source, etc.)</t>
  </si>
  <si>
    <t>System can integrate with CCE to update functional status  </t>
  </si>
  <si>
    <t>System can identify CCEs requiring replacement based on age of equipment, performance trend and service history</t>
  </si>
  <si>
    <t>System can integrate with cold chain transport container to capture temperature readings</t>
  </si>
  <si>
    <t>System supports WHO PQS interoperability standards</t>
  </si>
  <si>
    <t>System maintains CCE spare parts &amp; tool sets profiles</t>
  </si>
  <si>
    <t>System maintains spare parts &amp; tools inventory (location, quantity, replenishment rule, transaction)</t>
  </si>
  <si>
    <t>System can generate a CCE service schedule, including maintenance activity tracking for services requested, services performed and service outcomes</t>
  </si>
  <si>
    <t>System can Analyze CCE performance   </t>
  </si>
  <si>
    <t>System maintains a list of CCE service providers by CCE type</t>
  </si>
  <si>
    <t>Outbound Processing</t>
  </si>
  <si>
    <t>Demand Planning</t>
  </si>
  <si>
    <t>System analyses demand data for any outliers and smoothens data if anomalies are identified. </t>
  </si>
  <si>
    <t>System provides advanced forecasting models that use factors such as population density, supply chain fluctuations, seasonality and special events that impact demand. </t>
  </si>
  <si>
    <t>System can use adjustment data to calculate forecast adjustment accuracy in addition to forecast accuracy. </t>
  </si>
  <si>
    <t>Supply Planning</t>
  </si>
  <si>
    <t>Sourcing</t>
  </si>
  <si>
    <t>Tender Management</t>
  </si>
  <si>
    <t>Supplier Information Management</t>
  </si>
  <si>
    <t xml:space="preserve">Procurement Processing  </t>
  </si>
  <si>
    <t>Fulfillment</t>
  </si>
  <si>
    <t>Requisitioning and Distribution</t>
  </si>
  <si>
    <t>Requisition Fulfillment</t>
  </si>
  <si>
    <t>Route Management</t>
  </si>
  <si>
    <t>System can optimize routes based on various criteria including volume, urgency, and distance etc. </t>
  </si>
  <si>
    <t>Transport Execution</t>
  </si>
  <si>
    <t>Freight Audit and Payment</t>
  </si>
  <si>
    <t>Commodity Verification</t>
  </si>
  <si>
    <t>Commodity Tracking</t>
  </si>
  <si>
    <t>SLA / OLA</t>
  </si>
  <si>
    <t>Data Control</t>
  </si>
  <si>
    <t>When selecting an outsourced or cloud-based solution, the vendor must demonstrate how the control of the data remains with the country and what roles with the vendor will have access to the unencrypted data.</t>
  </si>
  <si>
    <t>Data Export</t>
  </si>
  <si>
    <t>Bandwidth Needs</t>
  </si>
  <si>
    <t>Latency Sensitivity</t>
  </si>
  <si>
    <t>Cache / Offline Needs</t>
  </si>
  <si>
    <t>Mobile Application</t>
  </si>
  <si>
    <t>System has the capability to use mobile devices to view and execute basic workflow actions.</t>
  </si>
  <si>
    <t>Scalability</t>
  </si>
  <si>
    <t>Language</t>
  </si>
  <si>
    <t>Screen Configuration</t>
  </si>
  <si>
    <t>Documentation</t>
  </si>
  <si>
    <t>Score Results based on Points Possible:</t>
  </si>
  <si>
    <t># Req</t>
  </si>
  <si>
    <t>Total Possible</t>
  </si>
  <si>
    <t>Vendor 1</t>
  </si>
  <si>
    <t>Vendor 2</t>
  </si>
  <si>
    <t>Vendor 3</t>
  </si>
  <si>
    <t>Aggregated Partnership % Score</t>
  </si>
  <si>
    <t>Aggregated Solution % Score</t>
  </si>
  <si>
    <t>Recommendation Portion:</t>
  </si>
  <si>
    <t>Bidder 1</t>
  </si>
  <si>
    <t>Bidder 2</t>
  </si>
  <si>
    <t>Bidder 3</t>
  </si>
  <si>
    <t>Cost %</t>
  </si>
  <si>
    <t>-</t>
  </si>
  <si>
    <t>Partnership %</t>
  </si>
  <si>
    <t>Solution %</t>
  </si>
  <si>
    <t>Score Results as a % of the Recommendation Weighting:</t>
  </si>
  <si>
    <t>Cost</t>
  </si>
  <si>
    <t>weights</t>
  </si>
  <si>
    <t>example score</t>
  </si>
  <si>
    <t>o/c/d</t>
  </si>
  <si>
    <t>O</t>
  </si>
  <si>
    <t>oob</t>
  </si>
  <si>
    <t>&gt; oob is slightly more than a config item</t>
  </si>
  <si>
    <t>C</t>
  </si>
  <si>
    <t>config</t>
  </si>
  <si>
    <t>&gt; configs are twice the value of a dev (max score)</t>
  </si>
  <si>
    <t>D</t>
  </si>
  <si>
    <t>dev</t>
  </si>
  <si>
    <t>&gt; dev's are baseline/no adjustment</t>
  </si>
  <si>
    <r>
      <rPr>
        <b/>
        <sz val="11"/>
        <color theme="1"/>
        <rFont val="Calibri"/>
        <family val="2"/>
        <scheme val="minor"/>
      </rPr>
      <t xml:space="preserve">What is the purpose of this document: </t>
    </r>
    <r>
      <rPr>
        <sz val="11"/>
        <color theme="1"/>
        <rFont val="Calibri"/>
        <family val="2"/>
        <scheme val="minor"/>
      </rPr>
      <t xml:space="preserve">
This document has all of the requirements from the Target Software Standards document.  This document can be used to evaluate vendors for specific supply chain management system capabilities against the requirements listed in the 'Requirements' tab. Requirements have been grouped by various functional and non-functional areas. Vendors and their respective software capabilities can be evaluated using this workbook based on the applicable supply chain functionality or group of  functionalities being evaluated.
The intent of this document is to act as template for Countries to start from where they </t>
    </r>
    <r>
      <rPr>
        <b/>
        <sz val="11"/>
        <color theme="1"/>
        <rFont val="Calibri"/>
        <family val="2"/>
        <scheme val="minor"/>
      </rPr>
      <t>can and should</t>
    </r>
    <r>
      <rPr>
        <sz val="11"/>
        <color theme="1"/>
        <rFont val="Calibri"/>
        <family val="2"/>
        <scheme val="minor"/>
      </rPr>
      <t xml:space="preserve"> customize it to meet their specific requirements.
</t>
    </r>
  </si>
  <si>
    <t>System can also classify product items based on multiple classification systems such as UNSPSC (pharma) and GPC (medical devices), etc.</t>
  </si>
  <si>
    <t xml:space="preserve">The ability to connect with and allow connection from other systems via an API over protocols such as REST, SOAP (for legacy), etc. </t>
  </si>
  <si>
    <t>Analytics and Reporting</t>
  </si>
  <si>
    <t>KPI</t>
  </si>
  <si>
    <t>Operational Reports</t>
  </si>
  <si>
    <t>System allows for a system administrator or power user to customize basic reports to meet their specific needs. In addition, describe the system’s capability to integrate with advanced analytics tools such as PowerBI and Tableau for custom reports and analytics.</t>
  </si>
  <si>
    <t>System can produce a report that shows the Inventory disposition of a product based on Funding Source of the original procurement.</t>
  </si>
  <si>
    <t>Custom Reports</t>
  </si>
  <si>
    <t>Warehouse and Inventory Management</t>
  </si>
  <si>
    <t xml:space="preserve">System documentation shall describe the approximate bandwidth needed to perform basic functions of the system.  </t>
  </si>
  <si>
    <t>System documentation shall be able to describe how the system can cache content and/or work in offline mode when connectivity is not available.  Describe how the application then handles synchronization of data once connectivity is restored.</t>
  </si>
  <si>
    <t>System administrator can maintain the system in multiple languages by being able to change labels and descriptions and help text.</t>
  </si>
  <si>
    <t>System administrators can adjust screen configuration defaults and the changing of labels.</t>
  </si>
  <si>
    <t>System/vendor will create, present and provide updates to system documentation and how this is available to the end user.</t>
  </si>
  <si>
    <t>System/vendor will create, present and provide updates to system administration documentation and how this is available to the technical and support users.</t>
  </si>
  <si>
    <t>Security</t>
  </si>
  <si>
    <t>Authentication</t>
  </si>
  <si>
    <t>Authorization</t>
  </si>
  <si>
    <t>Auditing</t>
  </si>
  <si>
    <t>Enccryption</t>
  </si>
  <si>
    <t>System administrator shall have the ability to configure the password complexity, password lockout threshold and password resets in compliance with the country’s information technology password policy.</t>
  </si>
  <si>
    <t xml:space="preserve">System shall have a secure audit log of all changes to security settings and privileges.  Transactional data shall have the ability to have key fields flagged for auditing as set by the system administrator.  </t>
  </si>
  <si>
    <t>Encryption in motion: system shall have the ability to encrypt all data in transit using industry standard encryption protocols such as SSL.</t>
  </si>
  <si>
    <t>Resource Level
(High, Medium, Low)</t>
  </si>
  <si>
    <t>NA</t>
  </si>
  <si>
    <t>Low</t>
  </si>
  <si>
    <t>Medium</t>
  </si>
  <si>
    <t>High</t>
  </si>
  <si>
    <t>Title</t>
  </si>
  <si>
    <t>Resource Level</t>
  </si>
  <si>
    <t>System can capture and maintain CCE Locations (installed, stored, service site)</t>
  </si>
  <si>
    <t>Count of Requirements</t>
  </si>
  <si>
    <t>Section / Title / Requirement</t>
  </si>
  <si>
    <t>SC Capabilities by Process</t>
  </si>
  <si>
    <t>Visual layout of a country supply chain by process and organizational level.</t>
  </si>
  <si>
    <t>Requirements by Priority</t>
  </si>
  <si>
    <t>Requirements by Resource Level</t>
  </si>
  <si>
    <t>Provides a view on the number of requirements per category by resource level</t>
  </si>
  <si>
    <r>
      <rPr>
        <b/>
        <sz val="11"/>
        <color theme="1"/>
        <rFont val="Calibri"/>
        <family val="2"/>
        <scheme val="minor"/>
      </rPr>
      <t xml:space="preserve">Governance: </t>
    </r>
    <r>
      <rPr>
        <sz val="11"/>
        <color theme="1"/>
        <rFont val="Calibri"/>
        <family val="2"/>
        <scheme val="minor"/>
      </rPr>
      <t xml:space="preserve">
Document is to be saved with a version stamp once signoff is complete from the working group.
</t>
    </r>
  </si>
  <si>
    <t>Version  History</t>
  </si>
  <si>
    <t>Version Notes</t>
  </si>
  <si>
    <t>Initial version.</t>
  </si>
  <si>
    <t>System documentation shall describe how sensitive the application is to conditions of high latency where connectivity may be limited and slow.</t>
  </si>
  <si>
    <t>If the system is an open-source tool, describe the vibrancy of the development community for the system by sharing the number of people and organizations that are contributing to maintaining the code.</t>
  </si>
  <si>
    <t>If the system is a closed source/proprietary tool describe the number of and experience levels of software implementation partners and vendors specific to different regions such as Africa and Asia.</t>
  </si>
  <si>
    <t>The system must have a method for providing updates (minor versions) and/or upgrades (major releases) to be regularly applied to the system in a predictable and repeatable fashion.   Additionally, the system will have regular/routine maintenance performed to keep the underlying infrastructure current.</t>
  </si>
  <si>
    <t>Capture temperature excursion alarms by CCE unit (follows the PQS Temperature Monitoring performance specification WHO/PQS/E006/DL01.1 ) and share data with upstream systems.</t>
  </si>
  <si>
    <t>Capture temperature reading by transport container (follows the PQS Temperature Monitoring performance specification WHO/PQS/E006/DL01.1 ) and share data with upstream systems.</t>
  </si>
  <si>
    <t>System performs validations of entered data to check for mandatory fields and data integrity</t>
  </si>
  <si>
    <t>System is capable of capturing temperature excursion alarms by CCE unit and share events with upstream systems</t>
  </si>
  <si>
    <t>System is capable of commissioning and capturing serialized identifiers (e.g., GTIN and Serial Number). System should be able to capture aggregation and disaggregation of packing hierarchies for serialized objects.</t>
  </si>
  <si>
    <t>System generates cycle count tasks randomly and physical count tasks based on warehouse count schedule, and allows printing them for warehouse personnel to perform tasks per location</t>
  </si>
  <si>
    <t>System can determine inventory replenishment needs based on factors such as reorder level, order-up-to-level, inventory position, safety or buffer stocks, and average consumption in a mnner that is configurable per product</t>
  </si>
  <si>
    <r>
      <rPr>
        <b/>
        <sz val="11"/>
        <color theme="1"/>
        <rFont val="Calibri"/>
        <family val="2"/>
        <scheme val="minor"/>
      </rPr>
      <t xml:space="preserve">How to use this document: 
</t>
    </r>
    <r>
      <rPr>
        <sz val="11"/>
        <color theme="1"/>
        <rFont val="Calibri"/>
        <family val="2"/>
        <scheme val="minor"/>
      </rPr>
      <t>1) Review the 'SC Capabilities by Process' tab - adjust the graphic to reflect the supply chain layout of capabilities needed/expected
2) Review 'Scoring Guide Hierarchy' tab - adjust the graphic to reflect the capabilities desired and the relative % per RFP needs
3) Review the 'Requirements by Resource Levels' tab - filter based on High / Medium / Low resource levels to establish requirements are for each context 
4) Review the 'Requirements' tab is location for recording comments / notes and score per bidder.  
* Scores may be values between 0 and 4.  
    0 means the bidder did not respond to the requirement
    1 means the bidder partially meet the requirement, but with a critical shortcoming
    2 means the bidder partially meet the requirement, possible with workarounds
    3 means the bidder fully meets the requirement
    4 means the bidder exceeds the requirement
Requirements have been prioritized based on whether they are 'Essential' for the solution, 'Advanced' or an 'Emerging' capability. 
    9  corresponds to 'Essential'
    3 corresponds to 'Advanced'
    1 corresponds to 'Emerging'
These priority values have been pre-assigned for each requirement and will be multiplied by the evaluator assigned score (0 to5) in calculating the adjusted score for each requirement being evaluated.</t>
    </r>
  </si>
  <si>
    <t>Vendor2 Score2</t>
  </si>
  <si>
    <t>System is capable of blind receiving products when advanced shipment notice details are not available in the system, by capturing shipment details while receiving of the product, quantity, batch number and expiry date from the packing list.</t>
  </si>
  <si>
    <t>System provides offline capabilities to perform basic operations such as receiving and syncs with the main database when the device is connected back online.  Offline activities will go through a validation for error/mismatch/duplications.</t>
  </si>
  <si>
    <t>System provides capability to scan GS1 1D and 2d and/or proprietary/non-GS1 barcodes on product packaging barcode labels using barcode scanners to receive products against advanced shipment notices captured in the system.</t>
  </si>
  <si>
    <t>System allows users to record the storage location of products once they are put away.</t>
  </si>
  <si>
    <t>System allows capture of advanced shipment notices with details including shipment number, purchase order number, product information, unit of measure and quantity along with batch numbers and expiry dates if available and provide a forward view of the scheduled arrival based on estimated date of delivery.</t>
  </si>
  <si>
    <t>System provides capability to see forward schedule of deliveries based on updates received from advanced shipment notices.</t>
  </si>
  <si>
    <t>System can generate a goods receipt note with details such as product quantities received against ordered quantity and any quantities rejected along with rejection or receipt condition notes.</t>
  </si>
  <si>
    <t>System generates put away tasks once products are completely received.</t>
  </si>
  <si>
    <t>System generated put away tasks can be printed and/or assigned electronically.</t>
  </si>
  <si>
    <t>System generated put away task include allocating stock to empty storage locations to the received products.</t>
  </si>
  <si>
    <t>System calculates warehouse space dynamically based on inbound shipments, products’ volume, and storage availability.</t>
  </si>
  <si>
    <t>System provides the ability to capture serial numbers, if available, as part of advanced shipment notices.</t>
  </si>
  <si>
    <t xml:space="preserve">System provides capability to print barcodes for those products whose packages come without a barcode label with relevant information such as GTIN or local product identifier (if GTIN not available), batch number, quantity and expiry date. </t>
  </si>
  <si>
    <t>System provides the ability to quarantine products in a quality control location based on inspection. </t>
  </si>
  <si>
    <t>System generates receiving discrepancy reports after items are inspected and discrepancies are identified. </t>
  </si>
  <si>
    <t>System captures warehouse equipment details and personnel skill details to help in assignment of put away tasks. </t>
  </si>
  <si>
    <t>System automatically assigns put away tasks to warehouse personnel based on factors such as workload, skills, and storage space. </t>
  </si>
  <si>
    <t>System provides the capability for users to perform put away tasks using handheld devices/mobile computers and records the storage location of products once they are put away.</t>
  </si>
  <si>
    <t>System can integrate directly with suppliers and logistics providers to exchange advanced shipment notices/shipments along with status updates. </t>
  </si>
  <si>
    <t>System alerts warehouse personnel of inbound shipments, based on the captured advanced shipment notices and estimated delivery dates, to enable planning for space and labor. </t>
  </si>
  <si>
    <t>System alerts issues related to storage spaces dynamically. </t>
  </si>
  <si>
    <t>System captures and shares inbound processing exceptions with other systems such as procurement to enhance planning, vendor performance mgmt. and recalls. </t>
  </si>
  <si>
    <t>System allows capture of product details including batch number, expiration date and quantity that was issued out, and accordingly updates inventory.</t>
  </si>
  <si>
    <t>System provides offline capabilities to perform the operation of issuing out stock and updates local inventory, and syncs with the main database when the device is connected back online.</t>
  </si>
  <si>
    <t>System performs validations of entered data to check for mandatory fields and data integrity.</t>
  </si>
  <si>
    <t>System allows capture of requisition/outbound order details including requisition number, product details, quantities. </t>
  </si>
  <si>
    <t>System generates outbound shipments, with details such as shipment number and product details, based on associated outbound order in the system.</t>
  </si>
  <si>
    <t>System can integrate with order management system to provide real time updates regarding outbound shipments.  </t>
  </si>
  <si>
    <t>System generates picklists based on various configurable criteria such as FIFO, FEFO, LIFO and use by dates.</t>
  </si>
  <si>
    <t>System can integrate with other systems to share shipment information and status updates electronically. </t>
  </si>
  <si>
    <t>System generates picklist tasks that can be printed out for warehouse personnel to perform.  </t>
  </si>
  <si>
    <t>System captures details of picked products including batch number, quantity and expiration date and associates them with shipments. </t>
  </si>
  <si>
    <t xml:space="preserve">System provides ability to pack products in required pack sizes and generates and prints packing labels. </t>
  </si>
  <si>
    <t>System consolidates and optimizes picklists and picking tasks based on factors such as warehouse location, order priority and product category. </t>
  </si>
  <si>
    <t>System provides capability for users to perform picking task using handheld devices. </t>
  </si>
  <si>
    <t>System can print packing slips/ pack lists along with shipping documents that will be used by receiving location to validate delivered commodities.</t>
  </si>
  <si>
    <t>The shipping documents will have weight &amp; dims based on master data/attributes.</t>
  </si>
  <si>
    <t>System is capable of assigning carrier information to shipments. </t>
  </si>
  <si>
    <t>System provides offline capabilities for users to create placeholder product identifiers and other product information in offline mode to facilitate processes such as blind receiving for products that are not yet created in the system.</t>
  </si>
  <si>
    <t xml:space="preserve">System synchronizes master data from higher tier systems, either manually or on a schedule when internet is available.    </t>
  </si>
  <si>
    <t>System allows capture of standardized product information including images in a centralized way. </t>
  </si>
  <si>
    <t>System provides the capability to map and link standardized product identifiers such as Global Trade Item Numbers (GTINs) with national identifiers, if and when required. </t>
  </si>
  <si>
    <t>System provides users the ability to create, update and delete product information based on security role.</t>
  </si>
  <si>
    <t>System captures history of changes made to product information records. </t>
  </si>
  <si>
    <t>System provides workflows to manage updates to product information and approvals to accept updates based on security role. </t>
  </si>
  <si>
    <t>System provides the ability to upload master data from data sources such as manufacturers received in spreadsheet formats.</t>
  </si>
  <si>
    <t>System can integrate with other systems to exchange product information. </t>
  </si>
  <si>
    <t>System can integrate with data providers’ systems such as manufacturer systems and Global Data Synchronization Network (GDSN) data pool to receive standardized data. </t>
  </si>
  <si>
    <t>System can integrate with data providers’ systems such as manufacturer systems and Global Data Synchronization Network (GDSN) data pool to provide feedback when product/attribute data is incorrect.</t>
  </si>
  <si>
    <t>System allows capture of facilities information in a standardized and a centralized way. </t>
  </si>
  <si>
    <t>System captures population size of each facility’s catchment area to support campaign planning.</t>
  </si>
  <si>
    <t>System provides the capability to map and link standardized location identifiers such as Global Location Numbers (GLNs) with national identifiers, if and when required.</t>
  </si>
  <si>
    <t>System can integrate with other systems to exchange standardized facility information. </t>
  </si>
  <si>
    <t>System allows capture of supplier master data such as supplier identifier, name, and address along with location details. </t>
  </si>
  <si>
    <t>System can integrate with systems to share supplier master data. </t>
  </si>
  <si>
    <t>System can map GLNs to supplier information such as supplier locations. </t>
  </si>
  <si>
    <t>System provides a supplier portal where suppliers can provide their details in a standardized way. </t>
  </si>
  <si>
    <t>The ability to import and export data from the system in a flat file format such as CSV, TSV, XLSX(e.g. SQL exports).</t>
  </si>
  <si>
    <t>That have industry standard API documentation to ease discovery and integration (e.g. Open API / Swagger, WSDL).</t>
  </si>
  <si>
    <t>Technologies must provide standard means of accessing data within the system that does not lock the client into proprietary data formats or storage mechanisms.  See the section on Emerging Standards* at the end of this document for recommendations on standards that should be considered as a value add for future compatibility.</t>
  </si>
  <si>
    <t xml:space="preserve">Capture temperature reading by CCE unit (follows the PQS Temperature Monitoring performance specification WHO/PQS/E006/DL01.1) and share data with upstream systems.   </t>
  </si>
  <si>
    <t>Capture Performance, Environmental, Administrative, and Use attributes by CCE unit (follows PQS EMS Data Standards WHO/PQS/E006/DL01.1) and share data with upstream systems.</t>
  </si>
  <si>
    <t>If the system is an open-source tool, the system must have open, easy access to source code: A standard version control system (e.g., GitHub) must be used to ensure that source code access is fast, easy to download, compile, and execute code.</t>
  </si>
  <si>
    <t>If the system is a closed source/proprietary tool describe what level of access is provided to source code that will be specific to the implementation and applicable configurations, customizations, and extensions.</t>
  </si>
  <si>
    <t>What is the license model for the Software and how does this affect any customizations?  (e.g., is it AGPL, MIT, etc.).</t>
  </si>
  <si>
    <t>System shall have the ability to gather the necessary data points to produce the minimum KPIs designated below.</t>
  </si>
  <si>
    <t>System shall have the ability to adjust a KPI to meet the country’s needs. i.e., the ability to define the time range.</t>
  </si>
  <si>
    <t>Transactional reports (order, invoice, pick list, packing list, shipment notification, shipment confirmation, proof of delivery, returns with reason code, stock adjustments on physical counts).</t>
  </si>
  <si>
    <t>Inventory reports: product quantity per location (absolute quantity, months or weeks of stock), product aging (by expiry), closed vial wastage rate, open vial wastagerate4, low stock alert.</t>
  </si>
  <si>
    <t>CCE reports: volumetric capacity available (per unit, per location), temperature excursion rates and durations, CCE need attention, CCE non-functional, average CCE downtime, CCE service schedule, service due, service pending, technician responsible, service outcome.</t>
  </si>
  <si>
    <t>SMS/email/direct messaging and dashboard notifications for all exceptions and escalation logic for aging exceptions.</t>
  </si>
  <si>
    <t>Forecast reports for time periods &amp; levels: forecasted requirements, constrained requirements (see forecasting &amp; supply planning), future stock positions.</t>
  </si>
  <si>
    <t>Data quality, including on-time reporting, and completeness of data (e.g. sites reporting for the period).</t>
  </si>
  <si>
    <t>Installed CCE capacity analysis: total available capacity availability and gaps against current and future capacity needs, based on inputted assumptions including supply intervals, vaccine presentations, population growth.</t>
  </si>
  <si>
    <t>Full Stock Availability, all tiers.</t>
  </si>
  <si>
    <t>Stocked According to Plan, all tiers.</t>
  </si>
  <si>
    <t>Stock-out Duration, all tiers.</t>
  </si>
  <si>
    <t>On-Time, In Full delivery (OTIF), all tiers.</t>
  </si>
  <si>
    <t>Forecasted Demand Ratio (forecast accuracy).</t>
  </si>
  <si>
    <t>Closed Vial Wastage, all tiers.</t>
  </si>
  <si>
    <t>Temperature Alarm Rate and (where possible) Average Duration, all units.</t>
  </si>
  <si>
    <t>Functional Status and (where possible) Average Downtime of Cold Chain Equipment.</t>
  </si>
  <si>
    <t>Coverage Supply Ratio (coverage reported vs. items utilized).</t>
  </si>
  <si>
    <t>System downtime.</t>
  </si>
  <si>
    <t>System usage (by user, by team / facility / other).</t>
  </si>
  <si>
    <t>System backup status (success/failure, size, time taken).</t>
  </si>
  <si>
    <t>System utilization (CPU, memory, disk, network).</t>
  </si>
  <si>
    <t>System scheduled jobs status (success/failure, schedule, time taken).</t>
  </si>
  <si>
    <t>Master data accuracy per Product, Supplier, Facility.</t>
  </si>
  <si>
    <t>System failures and warnings.</t>
  </si>
  <si>
    <t>System assigns optimal routes based on vehicle space, sequence, and distance to different destinations while providing options to manually adjust or override routes.</t>
  </si>
  <si>
    <t>System uses real time updates of weather/traffic and coordinated updates from shipping and receiving systems for route optimization.</t>
  </si>
  <si>
    <t>System provides simulation-based network and route optimization options. </t>
  </si>
  <si>
    <t>System captures and shares inbound processing exceptions with other systems such as procurement to enhance planning, vendor performance management and recalls. </t>
  </si>
  <si>
    <t>System provides the ability to generate proofs of delivery and update transportation statuses manually. </t>
  </si>
  <si>
    <t>System can use master data (weights &amp; dims to provide truck size for each delivery.</t>
  </si>
  <si>
    <t>System captures real-time transportation statuses (shipped, in-transit, delivered etc.) based on electronic updates from drivers. </t>
  </si>
  <si>
    <t>System can integrate with other systems to share transportation statuses and provide other updates. </t>
  </si>
  <si>
    <t>System can integrate with transporter’s vehicle tracker (GPS) application for real time movement visibility. </t>
  </si>
  <si>
    <t>System captures electronic proofs of delivery and automatically shares them real time with all connected supply chain systems. </t>
  </si>
  <si>
    <t>System can integrate with vehicle sensors or smart vehicle monitors to track data elements such as tire pressure, fuel consumption and speed limits.</t>
  </si>
  <si>
    <t xml:space="preserve">System allows upload of freight invoices and payment details. </t>
  </si>
  <si>
    <t xml:space="preserve">System can automatically link freight invoices with associated shipments and deliveries. </t>
  </si>
  <si>
    <t xml:space="preserve">System allows reconciliation and consolidation of freight bills and invoices.  </t>
  </si>
  <si>
    <t>System adjusts, audits, and allocates freight bills to respective orders/shipments. </t>
  </si>
  <si>
    <t>System provides ability to process payments to logistics vendors. </t>
  </si>
  <si>
    <t>System maintains annual procurement plans and can identify sourcing requirements. </t>
  </si>
  <si>
    <t>System uses inventory data and demand data to determine sourcing requirements that feed into annual procurement plans. </t>
  </si>
  <si>
    <t>System allows supply planning at national level and each supply chain level to determine sourcing requirements. </t>
  </si>
  <si>
    <t>System monitors and alerts for expiring contracts in advance  using configurable time blocks (i.e. default of 12 month).</t>
  </si>
  <si>
    <t>System uses procurement plans to establish procurement budgets and ceilings for suppliers.  </t>
  </si>
  <si>
    <t>System creates individual procurement plans using configurable time blocks (i.e. default of 12 month) rolling forecasts for products that might require new contracts. </t>
  </si>
  <si>
    <t>System captures new contracting requirements along with procurement specifications. </t>
  </si>
  <si>
    <t>System can use multiyear forecast data to determine sourcing needs. </t>
  </si>
  <si>
    <t>System uses product classification and master data to source items and be able to aggregate orders for management and reporting purposes.</t>
  </si>
  <si>
    <t>System automatically validates contract values against the established budget and ceilings. </t>
  </si>
  <si>
    <t>System allows multiple sourcing strategies such as direct drop shipping and vendor managed inventory. </t>
  </si>
  <si>
    <t>System allows collaboration with sourcing stakeholders such as suppliers, manufacturers, and freight forwarders. </t>
  </si>
  <si>
    <t>System uses distribution and consumption data along with lead time and logistics costs to calculate sourcing needs and frequency. </t>
  </si>
  <si>
    <t>System provides standard contract templates for different contract types such as firm fixed price and blanket purchase agreement. </t>
  </si>
  <si>
    <t>System provides ability to capture contract specifics such as supplier details, product information, pricing information, period of performance and necessary contractual terms. </t>
  </si>
  <si>
    <t>System validates mandatory fields of the contract and checks for data integrity.</t>
  </si>
  <si>
    <t>System tracks contract approvals. </t>
  </si>
  <si>
    <t>System allows uploading contracts, addendums, and changes as part of original approved contract. </t>
  </si>
  <si>
    <t>System provides the ability to manage RFx events to facilitate competitive bidding. </t>
  </si>
  <si>
    <t>System allows contract addendums and changes and maintains history/audit of those changes. </t>
  </si>
  <si>
    <t>System provides a contract management workflow that allows reviews and approvals. </t>
  </si>
  <si>
    <t>System allows collaborative reviews and approvals through electronic signatures with suppliers and procurement &amp; risk teams through portals. </t>
  </si>
  <si>
    <t>System allows capture of supplier name, address, sites that can be cross-referenced across sourcing and contractual documentation. </t>
  </si>
  <si>
    <t>System validates mandatory fields of supplier data and checks for data integrity. </t>
  </si>
  <si>
    <t>System utilizes transactional data uploaded in the system to analyze supplier performance. </t>
  </si>
  <si>
    <t>System provides a supplier portal for suppliers to register and provide supplier master data with GLN. </t>
  </si>
  <si>
    <t>System uses uploaded transactional data to explore strategic sourcing and analyze spendings by product category. </t>
  </si>
  <si>
    <t>System uses transactional data with product and supplier master data for automated KPI and performance analysis. </t>
  </si>
  <si>
    <t>System is integrated with other systems to share supplier information for operational and financial processes. </t>
  </si>
  <si>
    <t>System can rate suppliers and alerting for performance exceptions. </t>
  </si>
  <si>
    <t>System generates unique purchase order numbers and provides the ability to capture purchase order details including header details such as address and line details such as product information, quantity, and price. </t>
  </si>
  <si>
    <t>System leverages product master data to select from when generating orders.</t>
  </si>
  <si>
    <t>System does purchase order validations such as checking for mandatory fields and data integrity.   </t>
  </si>
  <si>
    <t>System allows purchase order modifications with along appropriate reasons and maintains history/audit of modifications. </t>
  </si>
  <si>
    <t>System identifies process exceptions such as delays. </t>
  </si>
  <si>
    <t>System is capable to tracking various purchase order workflow statuses. </t>
  </si>
  <si>
    <t>System can integrate directly with suppliers to exchange purchase orders and order updates. </t>
  </si>
  <si>
    <t>System can integrate with other operational systems to share procurement information for visibility and various processes such as payments. </t>
  </si>
  <si>
    <t>System automatically notifies process exceptions to authorized personnel and allows them to resolve through the system. </t>
  </si>
  <si>
    <t>System is capable of interfacing with eProcurement portals to exchange information for publishing tenders and results of tendering for further contract management.</t>
  </si>
  <si>
    <t>System can integrate with order management system/module to facilitate direct drop shipping. </t>
  </si>
  <si>
    <t>Systems can integrate with warehouse management system to automatically initiate replenishment orders based on inventory needs. </t>
  </si>
  <si>
    <t>System is capable of tracking purchase order fulfillment statuses with timestamps. </t>
  </si>
  <si>
    <t>System can create advance shipment notices linked to purchase order line/s. </t>
  </si>
  <si>
    <t>System allows creation of multiple advance shipment notices against a purchase order. </t>
  </si>
  <si>
    <t>System allows capture of receipts, along with details such as batch number, quantity, and expiration date, against advanced shipment notices.  </t>
  </si>
  <si>
    <t>System updates purchase order status based on status of associated advanced shipment notices and closes out the purchase order based on completion of receipts against advance shipment notices. </t>
  </si>
  <si>
    <t>System can integrate with other operational systems as well as supplier systems via electronic data interchange (EDI) or other appropriate mechanism to exchange data such as purchase order modifications and status updates and inbound advanced shipment notices. </t>
  </si>
  <si>
    <t>System provides the ability to create simple inventory requests with product and quantity details, in off-line mode to sync with the main database once the system is available online.</t>
  </si>
  <si>
    <t>System allows creation of requisition orders to pull inventory from upstream facilities and distribution or transfer orders to push inventory to downstream facilities.</t>
  </si>
  <si>
    <t>System generates unique order numbers and provides the ability to capture order details including header details such as delivery address and line details such as product information, quantity and price. </t>
  </si>
  <si>
    <t>System does order validations such as checking for mandatory fields and data integrity. </t>
  </si>
  <si>
    <t>System provides delivery estimates for requisition based on item lead times. </t>
  </si>
  <si>
    <t>System provides automated requisitions workflow management to coordinate approvals and rejections.  </t>
  </si>
  <si>
    <t>System identifies processing exceptions such as delays and alerts appropriate personnel. </t>
  </si>
  <si>
    <t>System is capable of initiating and managing returns and recalls of damaged or sub-standard quality products and link the returns and recalls to original requisition order. </t>
  </si>
  <si>
    <t>System validates requisition automatically against available budget/funds pulled from financial systems. </t>
  </si>
  <si>
    <t>System can integrate with fulfillment locations (inventory systems) to provide visibility to inventory across the supply chain when placing a requisition. </t>
  </si>
  <si>
    <t>System schedules fulfillment of requisitions based on promised/requested delivery dates and inventory availability across fulfillment locations including future inventory. </t>
  </si>
  <si>
    <t>System provides delivery estimates for requisitions based on shipping location proximity, logistics &amp; transportation lead time in addition to any item specific lead times. </t>
  </si>
  <si>
    <t>System dynamically updates delivery estimates based on information from other systems on changing conditions. </t>
  </si>
  <si>
    <t>System can integrate with other systems to exchange order information and updates. </t>
  </si>
  <si>
    <t>System can capture and process requisitions for non-catalog products to trigger linked sourcing and procurement process. </t>
  </si>
  <si>
    <t>System is capable of reconciling and tracking requisitions against supply/distribution plans. </t>
  </si>
  <si>
    <t>System is capable of automatically triggering requisitions based on demand/dispensing and inventory consumption patterns in downstream systems. </t>
  </si>
  <si>
    <t>System is capable of triggering and linking requisitions with procurements when warehouse inventory is not available. </t>
  </si>
  <si>
    <t>System alerts users when requisition is ready to be fulfilled/ready for pickup and/or shipped.</t>
  </si>
  <si>
    <t>System is capable of allocating inventories automatically based on availability and shelf life with the ability to override allocations if required. </t>
  </si>
  <si>
    <t>System is capable of printing requisition orders. </t>
  </si>
  <si>
    <t>System ensures that allocated inventory is not available for allocation to other requisition orders. </t>
  </si>
  <si>
    <t>System can integrate with fulfillment systems to share requisition order details and track fulfillment statuses/updates. </t>
  </si>
  <si>
    <t>System allocates optimal requisition fulfillment location based on multiple factors such as availability, proximity, and shelf life. </t>
  </si>
  <si>
    <t>System is capable of prioritizing, and allocating inventory locations to fulfill requisitions, based on changing circumstances like stock outs in a location.</t>
  </si>
  <si>
    <t>System is capable of tracking detailed fulfillment stages end to end by integrating with other systems.</t>
  </si>
  <si>
    <t>System is capable of dynamically adjusting inventory allocations based on changing scenarios shared by other systems such as WMS. </t>
  </si>
  <si>
    <t>System can link receipts to original requisitions to mark the requisitions as completely fulfilled or partially fulfilled depending on received vs ordered quantities.</t>
  </si>
  <si>
    <t>System tracks and uses detailed fulfillment stages for exception management with the ability for users to take necessary action.</t>
  </si>
  <si>
    <t>System is synced with demand data that is captured in transactional systems in any time bucket (weekly at minimum). </t>
  </si>
  <si>
    <t>System provides the ability to upload demand data. </t>
  </si>
  <si>
    <t>System retains three years of demand data to make rolling forecast in configurable time blocks (i.e. default of 12 month) using simple algorithms such as moving average. </t>
  </si>
  <si>
    <t>System provides the ability to set forecast horizon to produce an extended forecast in monthly buckets.</t>
  </si>
  <si>
    <t>System checks for forecast accuracy to determine appropriate forecasting algorithm.  </t>
  </si>
  <si>
    <t>System allows for forecast approvals by users. </t>
  </si>
  <si>
    <t>System captures demand data, historic demand data and any adjustments in historic data across geographies and product hierarchies. </t>
  </si>
  <si>
    <t>System uses advanced forecasting models to calculate demand in time series conditions such as multiple exponential smoothing techniques, including the option for morbidity/population-based forecasting i.e. no of recipients/episodes x treatment protocol.</t>
  </si>
  <si>
    <t>System allows collaborative forecasting in pre-defined forecasting cycle such as monthly and allows for collaborative adjustments and approvals. </t>
  </si>
  <si>
    <t>System captures and maintains history of forecast adjustments along with reasons. </t>
  </si>
  <si>
    <t>System maintains multiple product life cycle profiles and allows transfer of forecasts from a product version supporting planned phase-in/phase-out. . </t>
  </si>
  <si>
    <t>System provides the ability to maintain multiple demand scenarios. </t>
  </si>
  <si>
    <t>System can forecast based on triangulation of distribution, consumption and morbidity data.</t>
  </si>
  <si>
    <t>System provides supply planning template to capture and load inventory, demand/consumption, and supply data. </t>
  </si>
  <si>
    <t>System calculates net requirements by comparing demand against availability and planned/scheduled supply. </t>
  </si>
  <si>
    <t>System allows updates to supply plans based on changes in demand and supply conditions. </t>
  </si>
  <si>
    <t>System suggests corrective actions needed in the supply chain to prevent stock-outs or overstocking. </t>
  </si>
  <si>
    <t>System has a module to accept parameters describing a vaccination or mass drug administration campaign, and calculates additional supplies required.</t>
  </si>
  <si>
    <t>System provides multiple demand and supply planning templates to facilitate simulation with alternative solutions to select best plan. </t>
  </si>
  <si>
    <t>System measures supply plan accuracy and identifies planning exceptions for planners to take action and resolve. </t>
  </si>
  <si>
    <t>System provides plan simulations with alternate solutions. </t>
  </si>
  <si>
    <t>System measures accuracy across multiple simulation plans and allows selecting the best plan. </t>
  </si>
  <si>
    <t>System provides real time collaborative planning with suppliers to consider supplier capacity and adjust plan based on supply chain exceptions. </t>
  </si>
  <si>
    <t>System provides integration of plan data with other supply chain systems and ecosystems such as HIS and regulatory to enable end-to-end visibility and enhanced digital collaboration. </t>
  </si>
  <si>
    <t>System can interpret globally standardized identifiers such as Global Trade Item Numbers (GTINs) from scanned GS1 (Global Standards) 1D and 2D barcodes on product packaging labels and/or pallet labelling (SSCC), and verify against either a national product master database or a commercial or global product master data repository like GDSN.</t>
  </si>
  <si>
    <t>System can interpret batch numbers and expiry dates, in addition to GTINs, from scanned GS1 1D and 2D barcodes on product packaging labels, and verify them against a central national database or a commercial or global repository.</t>
  </si>
  <si>
    <t>System can interpret serial numbers, in addition to GTIN, batch number and expiry date, from scanned GS1 barcodes on product packaging labels, and verify them against a central national database or a commercial or global repository.</t>
  </si>
  <si>
    <t>System can track major milestone physical movements of commodities across the supply chain. </t>
  </si>
  <si>
    <t>System is capable of tracing products by batch numbers across the supply chain. </t>
  </si>
  <si>
    <t>System can integrate with other regional or global traceability systems to either exchange information such as master data (GTINs), transactional data (batch and serial numbers, event data) or to track, trace and verify commodities to address cross-border product falsifications.</t>
  </si>
  <si>
    <t>System can initiate recalls of batches distributed within the country based on the traced commodities.</t>
  </si>
  <si>
    <t>System can track and trace all physical commodity movements by scanning GS1 barcode on a physical product’s packaging label and associating the scanned data with master and transactional data. </t>
  </si>
  <si>
    <t>System is capable of tracking and tracing specific instance of the products by serial numbers across the supply chain. </t>
  </si>
  <si>
    <t>System must also capture results of flagged or inspected incidents.</t>
  </si>
  <si>
    <t>System can initiate national supply chain level recalls based on global product quality alerts. </t>
  </si>
  <si>
    <t>When selecting an outsourced or cloud-based solution, the system must be able to generate full extracts of both detail and summarized data on a regularly shared with the country in an automated manner.</t>
  </si>
  <si>
    <t>The vendor providing the hosting options must fully describe the SLA (in the case of an outsourced option) or OLA (in the case of self-hosting) on the following key points:
•	Uptime % requirements and how uptime is to be measured
•	How scheduled downtime for maintenance is handled
What form of credit is applied when an SLA/OLA condition fails to meet its objectives.</t>
  </si>
  <si>
    <t>Mobile application systems are GPRS compatible for GSM data exchange.</t>
  </si>
  <si>
    <t>Mobile application supports scanning of barcode and DataMatrix code.</t>
  </si>
  <si>
    <t>System must be able to achieve the target full implementation scalability while maintaining effective user responsiveness.  The target for full implementation must be described in terms of the number of products, trade items, users, suppliers and sites and total transactions over a five-year period.</t>
  </si>
  <si>
    <t>System administrator shall have the ability to provision users and assignment of security roles that will follow the ‘least privileged’ approach needed.</t>
  </si>
  <si>
    <t>Encryption at rest: system shall have the ability to encrypt data at rest using industry standard encryption protocols such as PKI.</t>
  </si>
  <si>
    <t>Update to maturity levels on the Requirements tab</t>
  </si>
  <si>
    <t>System provides capability to receive product packages that do not come with GS1 barcodes or proprietary/non-GS1 barcodes by allowing users to manually enter product package details including batch number, quantity, and 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</si>
</sst>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rgb="FF3F3F76"/>
      <name val="Calibri"/>
      <family val="2"/>
      <scheme val="minor"/>
    </font>
    <font>
      <sz val="11"/>
      <color theme="0"/>
      <name val="Calibri"/>
      <family val="2"/>
      <scheme val="minor"/>
    </font>
    <font>
      <sz val="11"/>
      <color theme="7" tint="-0.249977111117893"/>
      <name val="Calibri"/>
      <family val="2"/>
      <scheme val="minor"/>
    </font>
    <font>
      <sz val="11"/>
      <color theme="5" tint="-0.249977111117893"/>
      <name val="Calibri"/>
      <family val="2"/>
      <scheme val="minor"/>
    </font>
    <font>
      <sz val="11"/>
      <color theme="9" tint="-0.249977111117893"/>
      <name val="Calibri"/>
      <family val="2"/>
      <scheme val="minor"/>
    </font>
    <font>
      <b/>
      <i/>
      <sz val="11"/>
      <color theme="1"/>
      <name val="Calibri"/>
      <family val="2"/>
      <scheme val="minor"/>
    </font>
    <font>
      <i/>
      <sz val="11"/>
      <color theme="1"/>
      <name val="Calibri"/>
      <family val="2"/>
      <scheme val="minor"/>
    </font>
    <font>
      <i/>
      <sz val="11"/>
      <color theme="0"/>
      <name val="Calibri"/>
      <family val="2"/>
      <scheme val="minor"/>
    </font>
    <font>
      <sz val="11"/>
      <color theme="1"/>
      <name val="Calibri"/>
      <family val="2"/>
      <scheme val="minor"/>
    </font>
    <font>
      <b/>
      <i/>
      <sz val="11"/>
      <color theme="0"/>
      <name val="Calibri"/>
      <family val="2"/>
      <scheme val="minor"/>
    </font>
    <font>
      <b/>
      <sz val="14"/>
      <color theme="1"/>
      <name val="Calibri"/>
      <family val="2"/>
      <scheme val="minor"/>
    </font>
    <font>
      <b/>
      <i/>
      <sz val="14"/>
      <color theme="1"/>
      <name val="Calibri"/>
      <family val="2"/>
      <scheme val="minor"/>
    </font>
    <font>
      <b/>
      <i/>
      <sz val="9"/>
      <color theme="0"/>
      <name val="Calibri"/>
      <family val="2"/>
      <scheme val="minor"/>
    </font>
    <font>
      <b/>
      <sz val="9"/>
      <color theme="0"/>
      <name val="Calibri"/>
      <family val="2"/>
      <scheme val="minor"/>
    </font>
    <font>
      <sz val="9"/>
      <color theme="1"/>
      <name val="Calibri"/>
      <family val="2"/>
      <scheme val="minor"/>
    </font>
    <font>
      <sz val="11"/>
      <color theme="1"/>
      <name val="Calibri"/>
      <family val="2"/>
    </font>
    <font>
      <i/>
      <sz val="9"/>
      <color theme="1"/>
      <name val="Calibri"/>
      <family val="2"/>
    </font>
    <font>
      <b/>
      <sz val="9"/>
      <color theme="1"/>
      <name val="Calibri"/>
      <family val="2"/>
    </font>
    <font>
      <sz val="9"/>
      <color theme="1"/>
      <name val="Calibri"/>
      <family val="2"/>
    </font>
    <font>
      <b/>
      <sz val="9"/>
      <name val="Calibri"/>
      <family val="2"/>
    </font>
    <font>
      <sz val="10"/>
      <color theme="1"/>
      <name val="Calibri"/>
      <family val="2"/>
      <scheme val="minor"/>
    </font>
    <font>
      <sz val="8"/>
      <name val="Calibri"/>
      <family val="2"/>
      <scheme val="minor"/>
    </font>
    <font>
      <sz val="11"/>
      <color theme="4" tint="-0.499984740745262"/>
      <name val="Calibri"/>
      <family val="2"/>
      <scheme val="minor"/>
    </font>
    <font>
      <sz val="11"/>
      <color theme="8" tint="-0.499984740745262"/>
      <name val="Calibri"/>
      <family val="2"/>
      <scheme val="minor"/>
    </font>
    <font>
      <i/>
      <sz val="9"/>
      <color theme="1"/>
      <name val="Calibri"/>
      <family val="2"/>
    </font>
    <font>
      <b/>
      <sz val="9"/>
      <color theme="1"/>
      <name val="Calibri"/>
      <family val="2"/>
    </font>
    <font>
      <b/>
      <sz val="9"/>
      <name val="Calibri"/>
      <family val="2"/>
    </font>
    <font>
      <sz val="9"/>
      <color theme="1"/>
      <name val="Calibri"/>
      <family val="2"/>
    </font>
    <font>
      <sz val="11"/>
      <color theme="1"/>
      <name val="Calibri"/>
      <family val="2"/>
    </font>
  </fonts>
  <fills count="15">
    <fill>
      <patternFill patternType="none"/>
    </fill>
    <fill>
      <patternFill patternType="gray125"/>
    </fill>
    <fill>
      <patternFill patternType="solid">
        <fgColor theme="4"/>
        <bgColor theme="4"/>
      </patternFill>
    </fill>
    <fill>
      <patternFill patternType="solid">
        <fgColor rgb="FFFFCC99"/>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FFFFCC"/>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62">
    <border>
      <left/>
      <right/>
      <top/>
      <bottom/>
      <diagonal/>
    </border>
    <border>
      <left/>
      <right/>
      <top style="thin">
        <color theme="4" tint="0.39997558519241921"/>
      </top>
      <bottom style="thin">
        <color theme="4" tint="0.39997558519241921"/>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n">
        <color theme="0"/>
      </bottom>
      <diagonal/>
    </border>
    <border>
      <left/>
      <right/>
      <top style="thin">
        <color theme="0"/>
      </top>
      <bottom/>
      <diagonal/>
    </border>
    <border>
      <left/>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indexed="64"/>
      </top>
      <bottom style="double">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double">
        <color indexed="64"/>
      </bottom>
      <diagonal/>
    </border>
    <border>
      <left style="thin">
        <color theme="0"/>
      </left>
      <right/>
      <top/>
      <bottom/>
      <diagonal/>
    </border>
    <border>
      <left style="medium">
        <color rgb="FF000000"/>
      </left>
      <right/>
      <top style="medium">
        <color rgb="FF000000"/>
      </top>
      <bottom style="thin">
        <color theme="4" tint="0.39997558519241921"/>
      </bottom>
      <diagonal/>
    </border>
    <border>
      <left/>
      <right/>
      <top style="medium">
        <color rgb="FF000000"/>
      </top>
      <bottom style="thin">
        <color theme="4" tint="0.39997558519241921"/>
      </bottom>
      <diagonal/>
    </border>
    <border>
      <left/>
      <right style="medium">
        <color rgb="FF000000"/>
      </right>
      <top style="medium">
        <color rgb="FF000000"/>
      </top>
      <bottom style="thin">
        <color theme="4" tint="0.39997558519241921"/>
      </bottom>
      <diagonal/>
    </border>
    <border>
      <left style="medium">
        <color rgb="FF000000"/>
      </left>
      <right/>
      <top style="thin">
        <color theme="4" tint="0.39997558519241921"/>
      </top>
      <bottom style="thin">
        <color theme="4" tint="0.39997558519241921"/>
      </bottom>
      <diagonal/>
    </border>
    <border>
      <left/>
      <right style="medium">
        <color rgb="FF000000"/>
      </right>
      <top style="thin">
        <color theme="4" tint="0.39997558519241921"/>
      </top>
      <bottom style="thin">
        <color theme="4" tint="0.39997558519241921"/>
      </bottom>
      <diagonal/>
    </border>
    <border>
      <left style="medium">
        <color rgb="FF000000"/>
      </left>
      <right/>
      <top style="thin">
        <color theme="4" tint="0.39997558519241921"/>
      </top>
      <bottom style="medium">
        <color rgb="FF000000"/>
      </bottom>
      <diagonal/>
    </border>
    <border>
      <left/>
      <right/>
      <top style="thin">
        <color theme="4" tint="0.39997558519241921"/>
      </top>
      <bottom style="medium">
        <color rgb="FF000000"/>
      </bottom>
      <diagonal/>
    </border>
    <border>
      <left/>
      <right style="medium">
        <color rgb="FF000000"/>
      </right>
      <top style="thin">
        <color theme="4" tint="0.39997558519241921"/>
      </top>
      <bottom style="medium">
        <color rgb="FF000000"/>
      </bottom>
      <diagonal/>
    </border>
    <border>
      <left style="medium">
        <color rgb="FF000000"/>
      </left>
      <right/>
      <top style="thin">
        <color theme="4" tint="0.39997558519241921"/>
      </top>
      <bottom/>
      <diagonal/>
    </border>
    <border>
      <left/>
      <right/>
      <top style="thin">
        <color theme="4" tint="0.39997558519241921"/>
      </top>
      <bottom/>
      <diagonal/>
    </border>
    <border>
      <left/>
      <right style="medium">
        <color rgb="FF000000"/>
      </right>
      <top style="thin">
        <color theme="4" tint="0.39997558519241921"/>
      </top>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style="thin">
        <color theme="4" tint="0.39997558519241921"/>
      </bottom>
      <diagonal/>
    </border>
    <border>
      <left/>
      <right style="medium">
        <color indexed="64"/>
      </right>
      <top style="medium">
        <color rgb="FF000000"/>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top style="thin">
        <color theme="4" tint="0.39997558519241921"/>
      </top>
      <bottom style="medium">
        <color rgb="FF000000"/>
      </bottom>
      <diagonal/>
    </border>
    <border>
      <left/>
      <right style="medium">
        <color indexed="64"/>
      </right>
      <top style="thin">
        <color theme="4" tint="0.39997558519241921"/>
      </top>
      <bottom style="medium">
        <color rgb="FF000000"/>
      </bottom>
      <diagonal/>
    </border>
    <border>
      <left style="medium">
        <color indexed="64"/>
      </left>
      <right/>
      <top style="thin">
        <color theme="4" tint="0.39997558519241921"/>
      </top>
      <bottom/>
      <diagonal/>
    </border>
    <border>
      <left/>
      <right style="medium">
        <color indexed="64"/>
      </right>
      <top style="thin">
        <color theme="4" tint="0.39997558519241921"/>
      </top>
      <bottom/>
      <diagonal/>
    </border>
    <border>
      <left style="thin">
        <color indexed="64"/>
      </left>
      <right style="thin">
        <color indexed="64"/>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
      <left style="medium">
        <color rgb="FF000000"/>
      </left>
      <right style="thin">
        <color indexed="64"/>
      </right>
      <top style="thin">
        <color theme="4" tint="0.39997558519241921"/>
      </top>
      <bottom style="thin">
        <color theme="4" tint="0.39997558519241921"/>
      </bottom>
      <diagonal/>
    </border>
    <border>
      <left style="thin">
        <color indexed="64"/>
      </left>
      <right style="medium">
        <color rgb="FF000000"/>
      </right>
      <top style="thin">
        <color theme="4" tint="0.39997558519241921"/>
      </top>
      <bottom style="thin">
        <color theme="4" tint="0.39997558519241921"/>
      </bottom>
      <diagonal/>
    </border>
    <border>
      <left style="medium">
        <color rgb="FF000000"/>
      </left>
      <right/>
      <top style="thick">
        <color rgb="FF000000"/>
      </top>
      <bottom style="thin">
        <color theme="4" tint="0.39997558519241921"/>
      </bottom>
      <diagonal/>
    </border>
    <border>
      <left/>
      <right/>
      <top style="thick">
        <color rgb="FF000000"/>
      </top>
      <bottom style="thin">
        <color theme="4" tint="0.39997558519241921"/>
      </bottom>
      <diagonal/>
    </border>
    <border>
      <left style="medium">
        <color indexed="64"/>
      </left>
      <right/>
      <top style="thick">
        <color rgb="FF000000"/>
      </top>
      <bottom style="thin">
        <color theme="4" tint="0.39997558519241921"/>
      </bottom>
      <diagonal/>
    </border>
    <border>
      <left/>
      <right style="medium">
        <color indexed="64"/>
      </right>
      <top style="thick">
        <color rgb="FF000000"/>
      </top>
      <bottom style="thin">
        <color theme="4" tint="0.39997558519241921"/>
      </bottom>
      <diagonal/>
    </border>
    <border>
      <left style="thin">
        <color indexed="64"/>
      </left>
      <right style="thin">
        <color indexed="64"/>
      </right>
      <top style="thick">
        <color rgb="FF000000"/>
      </top>
      <bottom style="thin">
        <color indexed="64"/>
      </bottom>
      <diagonal/>
    </border>
    <border>
      <left/>
      <right style="medium">
        <color rgb="FF000000"/>
      </right>
      <top style="thick">
        <color rgb="FF000000"/>
      </top>
      <bottom style="thin">
        <color theme="4" tint="0.39997558519241921"/>
      </bottom>
      <diagonal/>
    </border>
    <border>
      <left/>
      <right/>
      <top style="thick">
        <color rgb="FF000000"/>
      </top>
      <bottom/>
      <diagonal/>
    </border>
    <border>
      <left style="medium">
        <color rgb="FF000000"/>
      </left>
      <right style="thin">
        <color indexed="64"/>
      </right>
      <top style="thin">
        <color theme="4" tint="0.39997558519241921"/>
      </top>
      <bottom/>
      <diagonal/>
    </border>
    <border>
      <left style="thin">
        <color indexed="64"/>
      </left>
      <right style="medium">
        <color rgb="FF000000"/>
      </right>
      <top style="thin">
        <color theme="4" tint="0.39997558519241921"/>
      </top>
      <bottom/>
      <diagonal/>
    </border>
    <border>
      <left style="medium">
        <color rgb="FF000000"/>
      </left>
      <right/>
      <top style="thin">
        <color indexed="64"/>
      </top>
      <bottom style="thin">
        <color theme="4" tint="0.39997558519241921"/>
      </bottom>
      <diagonal/>
    </border>
    <border>
      <left/>
      <right/>
      <top style="thin">
        <color indexed="64"/>
      </top>
      <bottom style="thin">
        <color theme="4" tint="0.39997558519241921"/>
      </bottom>
      <diagonal/>
    </border>
    <border>
      <left/>
      <right style="medium">
        <color rgb="FF000000"/>
      </right>
      <top style="thin">
        <color indexed="64"/>
      </top>
      <bottom style="thin">
        <color theme="4" tint="0.39997558519241921"/>
      </bottom>
      <diagonal/>
    </border>
    <border>
      <left style="medium">
        <color indexed="64"/>
      </left>
      <right/>
      <top style="thin">
        <color indexed="64"/>
      </top>
      <bottom style="thin">
        <color theme="4" tint="0.39997558519241921"/>
      </bottom>
      <diagonal/>
    </border>
    <border>
      <left/>
      <right style="medium">
        <color indexed="64"/>
      </right>
      <top style="thin">
        <color indexed="64"/>
      </top>
      <bottom style="thin">
        <color theme="4" tint="0.39997558519241921"/>
      </bottom>
      <diagonal/>
    </border>
    <border>
      <left style="medium">
        <color rgb="FF000000"/>
      </left>
      <right style="thin">
        <color indexed="64"/>
      </right>
      <top style="thin">
        <color indexed="64"/>
      </top>
      <bottom style="thin">
        <color theme="4" tint="0.39997558519241921"/>
      </bottom>
      <diagonal/>
    </border>
    <border>
      <left style="thin">
        <color indexed="64"/>
      </left>
      <right style="medium">
        <color rgb="FF000000"/>
      </right>
      <top style="thin">
        <color indexed="64"/>
      </top>
      <bottom style="thin">
        <color theme="4" tint="0.39997558519241921"/>
      </bottom>
      <diagonal/>
    </border>
    <border>
      <left/>
      <right/>
      <top style="thin">
        <color indexed="64"/>
      </top>
      <bottom/>
      <diagonal/>
    </border>
  </borders>
  <cellStyleXfs count="4">
    <xf numFmtId="0" fontId="0" fillId="0" borderId="0"/>
    <xf numFmtId="0" fontId="3" fillId="3" borderId="2" applyNumberFormat="0" applyAlignment="0" applyProtection="0"/>
    <xf numFmtId="9" fontId="11" fillId="0" borderId="0" applyFont="0" applyFill="0" applyBorder="0" applyAlignment="0" applyProtection="0"/>
    <xf numFmtId="0" fontId="11" fillId="11" borderId="28" applyNumberFormat="0" applyFont="0" applyAlignment="0" applyProtection="0"/>
  </cellStyleXfs>
  <cellXfs count="212">
    <xf numFmtId="0" fontId="0" fillId="0" borderId="0" xfId="0"/>
    <xf numFmtId="0" fontId="0" fillId="0" borderId="0" xfId="0" applyAlignment="1">
      <alignment horizontal="right"/>
    </xf>
    <xf numFmtId="0" fontId="0" fillId="0" borderId="0" xfId="0" applyAlignment="1">
      <alignment wrapText="1"/>
    </xf>
    <xf numFmtId="0" fontId="0" fillId="0" borderId="0" xfId="0" pivotButton="1"/>
    <xf numFmtId="0" fontId="0" fillId="0" borderId="0" xfId="0" applyAlignment="1">
      <alignment horizontal="right" wrapText="1"/>
    </xf>
    <xf numFmtId="0" fontId="2" fillId="0" borderId="0" xfId="0" applyFont="1" applyAlignment="1">
      <alignment horizontal="right"/>
    </xf>
    <xf numFmtId="0" fontId="2" fillId="0" borderId="0" xfId="0" applyFont="1"/>
    <xf numFmtId="0" fontId="2" fillId="0" borderId="3" xfId="0" applyFont="1" applyBorder="1" applyAlignment="1">
      <alignment horizontal="right"/>
    </xf>
    <xf numFmtId="0" fontId="2" fillId="0" borderId="3" xfId="0" applyFont="1" applyBorder="1"/>
    <xf numFmtId="0" fontId="6" fillId="0" borderId="0" xfId="0" applyFont="1"/>
    <xf numFmtId="0" fontId="5" fillId="0" borderId="0" xfId="0" applyFont="1"/>
    <xf numFmtId="0" fontId="7" fillId="0" borderId="0" xfId="0" applyFont="1"/>
    <xf numFmtId="0" fontId="4" fillId="0" borderId="0" xfId="0" applyFont="1"/>
    <xf numFmtId="0" fontId="0" fillId="4" borderId="0" xfId="0" applyFill="1"/>
    <xf numFmtId="0" fontId="0" fillId="5" borderId="0" xfId="0" applyFill="1"/>
    <xf numFmtId="0" fontId="0" fillId="6" borderId="0" xfId="0" applyFill="1"/>
    <xf numFmtId="0" fontId="4" fillId="0" borderId="0" xfId="0" pivotButton="1" applyFont="1"/>
    <xf numFmtId="0" fontId="6" fillId="0" borderId="4" xfId="0" applyFont="1" applyBorder="1"/>
    <xf numFmtId="0" fontId="6" fillId="0" borderId="6" xfId="0" applyFont="1" applyBorder="1"/>
    <xf numFmtId="0" fontId="6" fillId="0" borderId="5" xfId="0" applyFont="1" applyBorder="1"/>
    <xf numFmtId="0" fontId="2" fillId="0" borderId="10" xfId="0" applyFont="1" applyBorder="1"/>
    <xf numFmtId="0" fontId="2" fillId="7" borderId="10" xfId="0" applyFont="1" applyFill="1" applyBorder="1"/>
    <xf numFmtId="0" fontId="0" fillId="0" borderId="10" xfId="0" applyBorder="1" applyAlignment="1">
      <alignment wrapText="1"/>
    </xf>
    <xf numFmtId="14" fontId="0" fillId="0" borderId="0" xfId="0" applyNumberFormat="1" applyAlignment="1">
      <alignment horizontal="right"/>
    </xf>
    <xf numFmtId="0" fontId="2" fillId="0" borderId="0" xfId="0" applyFont="1" applyAlignment="1">
      <alignment horizontal="center"/>
    </xf>
    <xf numFmtId="0" fontId="9" fillId="5" borderId="0" xfId="0" applyFont="1" applyFill="1"/>
    <xf numFmtId="0" fontId="10" fillId="0" borderId="0" xfId="0" applyFont="1"/>
    <xf numFmtId="0" fontId="8" fillId="0" borderId="0" xfId="0" applyFont="1" applyAlignment="1">
      <alignment horizontal="right"/>
    </xf>
    <xf numFmtId="0" fontId="2" fillId="6" borderId="10" xfId="0" applyFont="1" applyFill="1" applyBorder="1" applyAlignment="1">
      <alignment wrapText="1"/>
    </xf>
    <xf numFmtId="0" fontId="9" fillId="0" borderId="0" xfId="0" applyFont="1"/>
    <xf numFmtId="9" fontId="9" fillId="0" borderId="0" xfId="2" applyFont="1" applyAlignment="1">
      <alignment horizontal="center"/>
    </xf>
    <xf numFmtId="9" fontId="8" fillId="0" borderId="11" xfId="0" applyNumberFormat="1" applyFont="1" applyBorder="1"/>
    <xf numFmtId="9" fontId="8" fillId="0" borderId="11" xfId="0" applyNumberFormat="1" applyFont="1" applyBorder="1" applyAlignment="1">
      <alignment horizontal="center"/>
    </xf>
    <xf numFmtId="9" fontId="12" fillId="8" borderId="0" xfId="0" applyNumberFormat="1" applyFont="1" applyFill="1"/>
    <xf numFmtId="9" fontId="1" fillId="8" borderId="0" xfId="2" applyFont="1" applyFill="1" applyAlignment="1">
      <alignment horizontal="center"/>
    </xf>
    <xf numFmtId="0" fontId="12" fillId="8" borderId="0" xfId="0" applyFont="1" applyFill="1" applyAlignment="1">
      <alignment horizontal="right"/>
    </xf>
    <xf numFmtId="0" fontId="12" fillId="8" borderId="12" xfId="0" applyFont="1" applyFill="1" applyBorder="1" applyAlignment="1">
      <alignment horizontal="right"/>
    </xf>
    <xf numFmtId="0" fontId="12" fillId="8" borderId="6" xfId="0" applyFont="1" applyFill="1" applyBorder="1" applyAlignment="1">
      <alignment horizontal="right"/>
    </xf>
    <xf numFmtId="9" fontId="12" fillId="8" borderId="6" xfId="2" applyFont="1" applyFill="1" applyBorder="1"/>
    <xf numFmtId="9" fontId="1" fillId="8" borderId="6" xfId="2" applyFont="1" applyFill="1" applyBorder="1" applyAlignment="1">
      <alignment horizontal="center"/>
    </xf>
    <xf numFmtId="0" fontId="12" fillId="8" borderId="13" xfId="0" applyFont="1" applyFill="1" applyBorder="1" applyAlignment="1">
      <alignment horizontal="right"/>
    </xf>
    <xf numFmtId="0" fontId="12" fillId="8" borderId="5" xfId="0" applyFont="1" applyFill="1" applyBorder="1" applyAlignment="1">
      <alignment horizontal="right"/>
    </xf>
    <xf numFmtId="9" fontId="12" fillId="8" borderId="5" xfId="2" applyFont="1" applyFill="1" applyBorder="1"/>
    <xf numFmtId="9" fontId="1" fillId="8" borderId="5" xfId="2" applyFont="1" applyFill="1" applyBorder="1" applyAlignment="1">
      <alignment horizontal="center"/>
    </xf>
    <xf numFmtId="0" fontId="12" fillId="8" borderId="14" xfId="0" applyFont="1" applyFill="1" applyBorder="1" applyAlignment="1">
      <alignment horizontal="right"/>
    </xf>
    <xf numFmtId="0" fontId="12" fillId="8" borderId="4" xfId="0" applyFont="1" applyFill="1" applyBorder="1" applyAlignment="1">
      <alignment horizontal="right"/>
    </xf>
    <xf numFmtId="9" fontId="12" fillId="8" borderId="4" xfId="2" applyFont="1" applyFill="1" applyBorder="1"/>
    <xf numFmtId="9" fontId="1" fillId="8" borderId="4" xfId="2" applyFont="1" applyFill="1" applyBorder="1" applyAlignment="1">
      <alignment horizontal="center"/>
    </xf>
    <xf numFmtId="0" fontId="12" fillId="8" borderId="16" xfId="0" applyFont="1" applyFill="1" applyBorder="1" applyAlignment="1">
      <alignment horizontal="right"/>
    </xf>
    <xf numFmtId="9" fontId="12" fillId="8" borderId="0" xfId="2" applyFont="1" applyFill="1" applyBorder="1"/>
    <xf numFmtId="9" fontId="1" fillId="8" borderId="0" xfId="2" applyFont="1" applyFill="1" applyBorder="1" applyAlignment="1">
      <alignment horizontal="center"/>
    </xf>
    <xf numFmtId="9" fontId="8" fillId="0" borderId="15" xfId="0" applyNumberFormat="1" applyFont="1" applyBorder="1" applyAlignment="1">
      <alignment horizontal="center"/>
    </xf>
    <xf numFmtId="0" fontId="13" fillId="0" borderId="0" xfId="0" applyFont="1"/>
    <xf numFmtId="0" fontId="0" fillId="9" borderId="0" xfId="0" applyFill="1"/>
    <xf numFmtId="0" fontId="0" fillId="10" borderId="0" xfId="0" applyFill="1"/>
    <xf numFmtId="0" fontId="9" fillId="10" borderId="0" xfId="0" applyFont="1" applyFill="1"/>
    <xf numFmtId="0" fontId="14" fillId="0" borderId="0" xfId="0" applyFont="1"/>
    <xf numFmtId="0" fontId="9" fillId="10" borderId="0" xfId="0" applyFont="1" applyFill="1" applyAlignment="1">
      <alignment horizontal="center"/>
    </xf>
    <xf numFmtId="0" fontId="3" fillId="3" borderId="0" xfId="1" applyBorder="1" applyAlignment="1" applyProtection="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5" fillId="2" borderId="0" xfId="0" applyFont="1" applyFill="1" applyAlignment="1">
      <alignment horizontal="center" wrapText="1"/>
    </xf>
    <xf numFmtId="0" fontId="16" fillId="2" borderId="0" xfId="0" applyFont="1" applyFill="1" applyAlignment="1">
      <alignment wrapText="1"/>
    </xf>
    <xf numFmtId="0" fontId="17" fillId="0" borderId="0" xfId="0" applyFont="1"/>
    <xf numFmtId="0" fontId="18" fillId="0" borderId="17" xfId="0" applyFont="1" applyBorder="1" applyAlignment="1">
      <alignment horizontal="center" vertical="top" wrapText="1"/>
    </xf>
    <xf numFmtId="0" fontId="18" fillId="0" borderId="20" xfId="0" applyFont="1" applyBorder="1" applyAlignment="1">
      <alignment horizontal="center" vertical="top" wrapText="1"/>
    </xf>
    <xf numFmtId="0" fontId="18" fillId="0" borderId="22" xfId="0" applyFont="1" applyBorder="1" applyAlignment="1">
      <alignment horizontal="center" vertical="top" wrapText="1"/>
    </xf>
    <xf numFmtId="1" fontId="4" fillId="0" borderId="0" xfId="0" applyNumberFormat="1" applyFont="1" applyAlignment="1">
      <alignment horizontal="center"/>
    </xf>
    <xf numFmtId="1" fontId="4" fillId="0" borderId="0" xfId="0" applyNumberFormat="1" applyFont="1"/>
    <xf numFmtId="0" fontId="2" fillId="10" borderId="29" xfId="0" applyFont="1" applyFill="1" applyBorder="1" applyAlignment="1">
      <alignment horizontal="center" wrapText="1"/>
    </xf>
    <xf numFmtId="0" fontId="23" fillId="0" borderId="0" xfId="0" applyFont="1"/>
    <xf numFmtId="0" fontId="25" fillId="0" borderId="0" xfId="0" applyFont="1"/>
    <xf numFmtId="0" fontId="19" fillId="0" borderId="17" xfId="0" applyFont="1" applyBorder="1" applyAlignment="1">
      <alignment horizontal="left" vertical="top" wrapText="1"/>
    </xf>
    <xf numFmtId="0" fontId="19" fillId="0" borderId="18" xfId="0" applyFont="1" applyBorder="1" applyAlignment="1">
      <alignment vertical="top" wrapText="1"/>
    </xf>
    <xf numFmtId="0" fontId="20" fillId="0" borderId="18" xfId="0" applyFont="1" applyBorder="1" applyAlignment="1">
      <alignment vertical="top" wrapText="1"/>
    </xf>
    <xf numFmtId="0" fontId="21" fillId="0" borderId="18" xfId="0" applyFont="1" applyBorder="1" applyAlignment="1">
      <alignment vertical="top" wrapText="1"/>
    </xf>
    <xf numFmtId="0" fontId="17" fillId="0" borderId="18" xfId="0" applyFont="1" applyBorder="1" applyAlignment="1">
      <alignment vertical="top" wrapText="1"/>
    </xf>
    <xf numFmtId="0" fontId="18" fillId="0" borderId="18" xfId="0" applyFont="1" applyBorder="1" applyAlignment="1">
      <alignment horizontal="center" vertical="top" wrapText="1"/>
    </xf>
    <xf numFmtId="0" fontId="19" fillId="0" borderId="20" xfId="0" applyFont="1" applyBorder="1" applyAlignment="1">
      <alignment horizontal="left" vertical="top" wrapText="1"/>
    </xf>
    <xf numFmtId="0" fontId="19" fillId="0" borderId="1" xfId="0" applyFont="1" applyBorder="1" applyAlignment="1">
      <alignment vertical="top" wrapText="1"/>
    </xf>
    <xf numFmtId="0" fontId="20" fillId="0" borderId="1" xfId="0" applyFont="1" applyBorder="1" applyAlignment="1">
      <alignment vertical="top" wrapText="1"/>
    </xf>
    <xf numFmtId="0" fontId="21" fillId="0" borderId="1" xfId="0" applyFont="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horizontal="center" vertical="top" wrapText="1"/>
    </xf>
    <xf numFmtId="0" fontId="19" fillId="0" borderId="22" xfId="0" applyFont="1" applyBorder="1" applyAlignment="1">
      <alignment horizontal="left" vertical="top" wrapText="1"/>
    </xf>
    <xf numFmtId="0" fontId="19" fillId="0" borderId="23" xfId="0" applyFont="1" applyBorder="1" applyAlignment="1">
      <alignment vertical="top" wrapText="1"/>
    </xf>
    <xf numFmtId="0" fontId="20" fillId="0" borderId="23" xfId="0" applyFont="1" applyBorder="1" applyAlignment="1">
      <alignment vertical="top" wrapText="1"/>
    </xf>
    <xf numFmtId="0" fontId="21" fillId="0" borderId="23" xfId="0" applyFont="1" applyBorder="1" applyAlignment="1">
      <alignment vertical="top" wrapText="1"/>
    </xf>
    <xf numFmtId="0" fontId="17" fillId="0" borderId="23" xfId="0" applyFont="1" applyBorder="1" applyAlignment="1">
      <alignment vertical="top" wrapText="1"/>
    </xf>
    <xf numFmtId="0" fontId="18" fillId="0" borderId="23" xfId="0" applyFont="1" applyBorder="1" applyAlignment="1">
      <alignment horizontal="center" vertical="top" wrapText="1"/>
    </xf>
    <xf numFmtId="0" fontId="22" fillId="0" borderId="18" xfId="0" applyFont="1" applyBorder="1" applyAlignment="1">
      <alignment vertical="top" wrapText="1"/>
    </xf>
    <xf numFmtId="0" fontId="22" fillId="0" borderId="1" xfId="0" applyFont="1" applyBorder="1" applyAlignment="1">
      <alignment vertical="top" wrapText="1"/>
    </xf>
    <xf numFmtId="0" fontId="19" fillId="0" borderId="26" xfId="0" applyFont="1" applyBorder="1" applyAlignment="1">
      <alignment vertical="top" wrapText="1"/>
    </xf>
    <xf numFmtId="0" fontId="20" fillId="0" borderId="26" xfId="0" applyFont="1" applyBorder="1" applyAlignment="1">
      <alignment vertical="top" wrapText="1"/>
    </xf>
    <xf numFmtId="0" fontId="22" fillId="0" borderId="26" xfId="0" applyFont="1" applyBorder="1" applyAlignment="1">
      <alignment vertical="top" wrapText="1"/>
    </xf>
    <xf numFmtId="0" fontId="21" fillId="0" borderId="26" xfId="0" applyFont="1" applyBorder="1" applyAlignment="1">
      <alignment vertical="top" wrapText="1"/>
    </xf>
    <xf numFmtId="0" fontId="17" fillId="0" borderId="26" xfId="0" applyFont="1" applyBorder="1" applyAlignment="1">
      <alignment vertical="top" wrapText="1"/>
    </xf>
    <xf numFmtId="0" fontId="18" fillId="0" borderId="26" xfId="0" applyFont="1" applyBorder="1" applyAlignment="1">
      <alignment horizontal="center" vertical="top" wrapText="1"/>
    </xf>
    <xf numFmtId="0" fontId="18" fillId="0" borderId="25" xfId="0" applyFont="1" applyBorder="1" applyAlignment="1">
      <alignment horizontal="center" vertical="top" wrapText="1"/>
    </xf>
    <xf numFmtId="0" fontId="18" fillId="0" borderId="20" xfId="3" applyFont="1" applyFill="1" applyBorder="1" applyAlignment="1">
      <alignment horizontal="center" vertical="top" wrapText="1"/>
    </xf>
    <xf numFmtId="0" fontId="1" fillId="2" borderId="7" xfId="0" applyFont="1" applyFill="1" applyBorder="1" applyAlignment="1">
      <alignment horizontal="center" wrapText="1"/>
    </xf>
    <xf numFmtId="0" fontId="18" fillId="0" borderId="31" xfId="0" applyFont="1" applyBorder="1" applyAlignment="1">
      <alignment horizontal="center" vertical="top" wrapText="1"/>
    </xf>
    <xf numFmtId="0" fontId="18" fillId="0" borderId="33" xfId="0" applyFont="1" applyBorder="1" applyAlignment="1">
      <alignment horizontal="center" vertical="top" wrapText="1"/>
    </xf>
    <xf numFmtId="0" fontId="18" fillId="0" borderId="35" xfId="0" applyFont="1" applyBorder="1" applyAlignment="1">
      <alignment horizontal="center" vertical="top" wrapText="1"/>
    </xf>
    <xf numFmtId="0" fontId="18" fillId="0" borderId="37" xfId="0" applyFont="1" applyBorder="1" applyAlignment="1">
      <alignment horizontal="center" vertical="top" wrapText="1"/>
    </xf>
    <xf numFmtId="0" fontId="18" fillId="5" borderId="30" xfId="0" applyFont="1" applyFill="1" applyBorder="1" applyAlignment="1">
      <alignment horizontal="center" vertical="top" wrapText="1"/>
    </xf>
    <xf numFmtId="0" fontId="18" fillId="5" borderId="39" xfId="0" applyFont="1" applyFill="1" applyBorder="1" applyAlignment="1">
      <alignment horizontal="center" vertical="top" wrapText="1"/>
    </xf>
    <xf numFmtId="0" fontId="0" fillId="10" borderId="0" xfId="0" applyFill="1" applyAlignment="1">
      <alignment horizontal="right"/>
    </xf>
    <xf numFmtId="1" fontId="0" fillId="10" borderId="0" xfId="0" applyNumberFormat="1" applyFill="1" applyAlignment="1">
      <alignment horizontal="right"/>
    </xf>
    <xf numFmtId="1" fontId="0" fillId="5" borderId="0" xfId="0" applyNumberFormat="1" applyFill="1" applyAlignment="1">
      <alignment horizontal="right"/>
    </xf>
    <xf numFmtId="1" fontId="0" fillId="4" borderId="0" xfId="0" applyNumberFormat="1" applyFill="1"/>
    <xf numFmtId="1" fontId="0" fillId="6" borderId="0" xfId="0" applyNumberFormat="1" applyFill="1"/>
    <xf numFmtId="9" fontId="8" fillId="0" borderId="15" xfId="0" applyNumberFormat="1" applyFont="1" applyBorder="1" applyAlignment="1">
      <alignment horizontal="right"/>
    </xf>
    <xf numFmtId="0" fontId="18" fillId="0" borderId="21" xfId="0" applyFont="1" applyBorder="1" applyAlignment="1">
      <alignment horizontal="center" vertical="top" wrapText="1"/>
    </xf>
    <xf numFmtId="0" fontId="18" fillId="0" borderId="34" xfId="0" applyFont="1" applyBorder="1" applyAlignment="1">
      <alignment horizontal="center" vertical="top" wrapText="1"/>
    </xf>
    <xf numFmtId="0" fontId="18" fillId="0" borderId="43" xfId="0" applyFont="1" applyBorder="1" applyAlignment="1">
      <alignment horizontal="center" vertical="top" wrapText="1"/>
    </xf>
    <xf numFmtId="0" fontId="18" fillId="0" borderId="44" xfId="0" applyFont="1" applyBorder="1" applyAlignment="1">
      <alignment horizontal="center" vertical="top" wrapText="1"/>
    </xf>
    <xf numFmtId="0" fontId="18" fillId="0" borderId="45" xfId="0" applyFont="1" applyBorder="1" applyAlignment="1">
      <alignment horizontal="center" vertical="top" wrapText="1"/>
    </xf>
    <xf numFmtId="0" fontId="19" fillId="0" borderId="46" xfId="0" applyFont="1" applyBorder="1" applyAlignment="1">
      <alignment vertical="top" wrapText="1"/>
    </xf>
    <xf numFmtId="0" fontId="20" fillId="0" borderId="46" xfId="0" applyFont="1" applyBorder="1" applyAlignment="1">
      <alignment vertical="top" wrapText="1"/>
    </xf>
    <xf numFmtId="0" fontId="22" fillId="0" borderId="46" xfId="0" applyFont="1" applyBorder="1" applyAlignment="1">
      <alignment vertical="top" wrapText="1"/>
    </xf>
    <xf numFmtId="0" fontId="21" fillId="0" borderId="46" xfId="0" applyFont="1" applyBorder="1" applyAlignment="1">
      <alignment vertical="top" wrapText="1"/>
    </xf>
    <xf numFmtId="0" fontId="17" fillId="0" borderId="46" xfId="0" applyFont="1" applyBorder="1" applyAlignment="1">
      <alignment vertical="top" wrapText="1"/>
    </xf>
    <xf numFmtId="0" fontId="18" fillId="0" borderId="46" xfId="0" applyFont="1" applyBorder="1" applyAlignment="1">
      <alignment horizontal="center" vertical="top" wrapText="1"/>
    </xf>
    <xf numFmtId="0" fontId="18" fillId="0" borderId="47" xfId="0" applyFont="1" applyBorder="1" applyAlignment="1">
      <alignment horizontal="center" vertical="top" wrapText="1"/>
    </xf>
    <xf numFmtId="0" fontId="18" fillId="5" borderId="49" xfId="0" applyFont="1" applyFill="1" applyBorder="1" applyAlignment="1">
      <alignment horizontal="center" vertical="top" wrapText="1"/>
    </xf>
    <xf numFmtId="0" fontId="0" fillId="0" borderId="51" xfId="0" applyBorder="1"/>
    <xf numFmtId="0" fontId="18" fillId="0" borderId="27" xfId="0" applyFont="1" applyBorder="1" applyAlignment="1">
      <alignment horizontal="center" vertical="top" wrapText="1"/>
    </xf>
    <xf numFmtId="0" fontId="18" fillId="0" borderId="52" xfId="0" applyFont="1" applyBorder="1" applyAlignment="1">
      <alignment horizontal="center" vertical="top" wrapText="1"/>
    </xf>
    <xf numFmtId="0" fontId="0" fillId="0" borderId="27" xfId="0" applyBorder="1" applyAlignment="1">
      <alignment horizontal="center" vertical="top" wrapText="1"/>
    </xf>
    <xf numFmtId="0" fontId="0" fillId="0" borderId="53" xfId="0" applyBorder="1" applyAlignment="1">
      <alignment horizontal="center" vertical="top" wrapText="1"/>
    </xf>
    <xf numFmtId="0" fontId="0" fillId="0" borderId="38" xfId="0" applyBorder="1" applyAlignment="1">
      <alignment horizontal="center" vertical="top" wrapText="1"/>
    </xf>
    <xf numFmtId="0" fontId="0" fillId="0" borderId="21" xfId="0" applyBorder="1" applyAlignment="1">
      <alignment horizontal="center" vertical="top" wrapText="1"/>
    </xf>
    <xf numFmtId="0" fontId="0" fillId="0" borderId="44" xfId="0" applyBorder="1" applyAlignment="1">
      <alignment horizontal="center" vertical="top" wrapText="1"/>
    </xf>
    <xf numFmtId="0" fontId="0" fillId="0" borderId="34" xfId="0" applyBorder="1" applyAlignment="1">
      <alignment horizontal="center" vertical="top" wrapText="1"/>
    </xf>
    <xf numFmtId="0" fontId="0" fillId="0" borderId="32" xfId="0" applyBorder="1" applyAlignment="1">
      <alignment horizontal="center" vertical="top" wrapText="1"/>
    </xf>
    <xf numFmtId="0" fontId="0" fillId="0" borderId="36" xfId="0" applyBorder="1" applyAlignment="1">
      <alignment horizontal="center" vertical="top" wrapText="1"/>
    </xf>
    <xf numFmtId="0" fontId="0" fillId="0" borderId="48" xfId="0" applyBorder="1" applyAlignment="1">
      <alignment horizontal="center" vertical="top" wrapText="1"/>
    </xf>
    <xf numFmtId="0" fontId="0" fillId="0" borderId="50" xfId="0" applyBorder="1" applyAlignment="1">
      <alignment horizontal="center" vertical="top" wrapText="1"/>
    </xf>
    <xf numFmtId="0" fontId="0" fillId="0" borderId="24" xfId="0" applyBorder="1" applyAlignment="1">
      <alignment horizontal="center" vertical="top" wrapText="1"/>
    </xf>
    <xf numFmtId="0" fontId="0" fillId="0" borderId="19" xfId="0" applyBorder="1" applyAlignment="1">
      <alignment horizontal="center" vertical="top" wrapText="1"/>
    </xf>
    <xf numFmtId="0" fontId="0" fillId="12" borderId="0" xfId="0" applyFill="1"/>
    <xf numFmtId="0" fontId="0" fillId="13" borderId="0" xfId="0" applyFill="1"/>
    <xf numFmtId="0" fontId="26" fillId="14" borderId="0" xfId="0" applyFont="1" applyFill="1"/>
    <xf numFmtId="0" fontId="0" fillId="14" borderId="0" xfId="0" applyFill="1"/>
    <xf numFmtId="1" fontId="0" fillId="14" borderId="0" xfId="0" applyNumberFormat="1" applyFill="1"/>
    <xf numFmtId="0" fontId="0" fillId="0" borderId="0" xfId="0" applyAlignment="1">
      <alignment horizontal="left"/>
    </xf>
    <xf numFmtId="0" fontId="0" fillId="0" borderId="0" xfId="0" applyAlignment="1">
      <alignment horizontal="left" indent="1"/>
    </xf>
    <xf numFmtId="0" fontId="0" fillId="0" borderId="0" xfId="0" applyAlignment="1">
      <alignment horizontal="center"/>
    </xf>
    <xf numFmtId="0" fontId="2" fillId="0" borderId="0" xfId="0" pivotButton="1" applyFont="1"/>
    <xf numFmtId="0" fontId="2" fillId="0" borderId="0" xfId="0" pivotButton="1" applyFont="1" applyAlignment="1">
      <alignment horizontal="center"/>
    </xf>
    <xf numFmtId="0" fontId="27" fillId="0" borderId="1" xfId="0" applyFont="1" applyBorder="1" applyAlignment="1">
      <alignment vertical="top" wrapText="1"/>
    </xf>
    <xf numFmtId="0" fontId="28" fillId="0" borderId="1" xfId="0" applyFont="1" applyBorder="1" applyAlignment="1">
      <alignment vertical="top" wrapText="1"/>
    </xf>
    <xf numFmtId="0" fontId="29" fillId="0" borderId="1" xfId="0" applyFont="1" applyBorder="1" applyAlignment="1">
      <alignment vertical="top" wrapText="1"/>
    </xf>
    <xf numFmtId="0" fontId="30" fillId="0" borderId="1" xfId="0" applyFont="1" applyBorder="1" applyAlignment="1">
      <alignment vertical="top" wrapText="1"/>
    </xf>
    <xf numFmtId="0" fontId="31" fillId="0" borderId="21" xfId="0" applyFont="1" applyBorder="1" applyAlignment="1">
      <alignment horizontal="center" vertical="top" wrapText="1"/>
    </xf>
    <xf numFmtId="0" fontId="31" fillId="0" borderId="33" xfId="0" applyFont="1" applyBorder="1" applyAlignment="1">
      <alignment horizontal="center" vertical="top" wrapText="1"/>
    </xf>
    <xf numFmtId="0" fontId="31" fillId="0" borderId="34" xfId="0" applyFont="1" applyBorder="1" applyAlignment="1">
      <alignment horizontal="center" vertical="top" wrapText="1"/>
    </xf>
    <xf numFmtId="0" fontId="31" fillId="0" borderId="43" xfId="0" applyFont="1" applyBorder="1" applyAlignment="1">
      <alignment horizontal="center" vertical="top" wrapText="1"/>
    </xf>
    <xf numFmtId="0" fontId="31" fillId="5" borderId="30" xfId="0" applyFont="1" applyFill="1" applyBorder="1" applyAlignment="1">
      <alignment horizontal="center" vertical="top" wrapText="1"/>
    </xf>
    <xf numFmtId="0" fontId="31" fillId="0" borderId="44" xfId="0" applyFont="1" applyBorder="1" applyAlignment="1">
      <alignment horizontal="center" vertical="top" wrapText="1"/>
    </xf>
    <xf numFmtId="0" fontId="31" fillId="0" borderId="20" xfId="0" applyFont="1" applyBorder="1" applyAlignment="1">
      <alignment horizontal="center" vertical="top" wrapText="1"/>
    </xf>
    <xf numFmtId="0" fontId="31" fillId="0" borderId="44" xfId="3" applyNumberFormat="1" applyFont="1" applyFill="1" applyBorder="1" applyAlignment="1">
      <alignment horizontal="center" vertical="top" wrapText="1"/>
    </xf>
    <xf numFmtId="0" fontId="31" fillId="0" borderId="44" xfId="1" applyNumberFormat="1" applyFont="1" applyFill="1" applyBorder="1" applyAlignment="1">
      <alignment horizontal="center" vertical="top" wrapText="1"/>
    </xf>
    <xf numFmtId="0" fontId="31" fillId="0" borderId="20" xfId="3" applyFont="1" applyFill="1" applyBorder="1" applyAlignment="1">
      <alignment horizontal="center" vertical="top" wrapText="1"/>
    </xf>
    <xf numFmtId="0" fontId="31" fillId="0" borderId="20" xfId="1" applyFont="1" applyFill="1" applyBorder="1" applyAlignment="1">
      <alignment horizontal="center" vertical="top" wrapText="1"/>
    </xf>
    <xf numFmtId="0" fontId="31" fillId="0" borderId="21" xfId="1" applyNumberFormat="1" applyFont="1" applyFill="1" applyBorder="1" applyAlignment="1">
      <alignment horizontal="center" vertical="top" wrapText="1"/>
    </xf>
    <xf numFmtId="0" fontId="31" fillId="0" borderId="21" xfId="3" applyNumberFormat="1" applyFont="1" applyFill="1" applyBorder="1" applyAlignment="1">
      <alignment horizontal="center" vertical="top" wrapText="1"/>
    </xf>
    <xf numFmtId="0" fontId="18" fillId="0" borderId="44" xfId="3" applyNumberFormat="1" applyFont="1" applyFill="1" applyBorder="1" applyAlignment="1">
      <alignment horizontal="center" vertical="top" wrapText="1"/>
    </xf>
    <xf numFmtId="0" fontId="18" fillId="0" borderId="21" xfId="3" applyNumberFormat="1" applyFont="1" applyFill="1" applyBorder="1" applyAlignment="1">
      <alignment horizontal="center" vertical="top" wrapText="1"/>
    </xf>
    <xf numFmtId="14" fontId="0" fillId="0" borderId="10" xfId="0" applyNumberFormat="1" applyBorder="1" applyAlignment="1">
      <alignment horizontal="left" wrapText="1"/>
    </xf>
    <xf numFmtId="0" fontId="15" fillId="2" borderId="0" xfId="0" applyFont="1" applyFill="1" applyAlignment="1">
      <alignment horizontal="left" wrapText="1"/>
    </xf>
    <xf numFmtId="0" fontId="19" fillId="0" borderId="25" xfId="0" applyFont="1" applyBorder="1" applyAlignment="1">
      <alignment horizontal="left" vertical="top" wrapText="1"/>
    </xf>
    <xf numFmtId="0" fontId="19" fillId="0" borderId="45" xfId="0" applyFont="1" applyBorder="1" applyAlignment="1">
      <alignment horizontal="left" vertical="top" wrapText="1"/>
    </xf>
    <xf numFmtId="0" fontId="27" fillId="0" borderId="20" xfId="0" applyFont="1" applyBorder="1" applyAlignment="1">
      <alignment horizontal="left" vertical="top" wrapText="1"/>
    </xf>
    <xf numFmtId="0" fontId="17" fillId="0" borderId="0" xfId="0" applyFont="1" applyAlignment="1">
      <alignment horizontal="left"/>
    </xf>
    <xf numFmtId="0" fontId="0" fillId="10" borderId="0" xfId="0" applyFill="1" applyAlignment="1">
      <alignment horizontal="right" wrapText="1"/>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40" xfId="0" applyBorder="1" applyAlignment="1">
      <alignment horizontal="left" vertical="top" wrapText="1"/>
    </xf>
    <xf numFmtId="0" fontId="0" fillId="0" borderId="40" xfId="0" applyBorder="1" applyAlignment="1">
      <alignment horizontal="left" vertical="top"/>
    </xf>
    <xf numFmtId="0" fontId="0" fillId="0" borderId="41" xfId="0" applyBorder="1" applyAlignment="1">
      <alignment horizontal="left" vertical="top" wrapText="1"/>
    </xf>
    <xf numFmtId="0" fontId="0" fillId="0" borderId="42" xfId="0" applyBorder="1" applyAlignment="1">
      <alignment horizontal="left" vertical="top" wrapText="1"/>
    </xf>
    <xf numFmtId="0" fontId="27" fillId="0" borderId="54" xfId="0" applyFont="1" applyBorder="1" applyAlignment="1">
      <alignment horizontal="left" vertical="top" wrapText="1"/>
    </xf>
    <xf numFmtId="0" fontId="27" fillId="0" borderId="55" xfId="0" applyFont="1" applyBorder="1" applyAlignment="1">
      <alignment vertical="top" wrapText="1"/>
    </xf>
    <xf numFmtId="0" fontId="28" fillId="0" borderId="55" xfId="0" applyFont="1" applyBorder="1" applyAlignment="1">
      <alignment vertical="top" wrapText="1"/>
    </xf>
    <xf numFmtId="0" fontId="29" fillId="0" borderId="55" xfId="0" applyFont="1" applyBorder="1" applyAlignment="1">
      <alignment vertical="top" wrapText="1"/>
    </xf>
    <xf numFmtId="0" fontId="21" fillId="0" borderId="55" xfId="0" applyFont="1" applyBorder="1" applyAlignment="1">
      <alignment vertical="top" wrapText="1"/>
    </xf>
    <xf numFmtId="0" fontId="17" fillId="0" borderId="55" xfId="0" applyFont="1" applyBorder="1" applyAlignment="1">
      <alignment vertical="top" wrapText="1"/>
    </xf>
    <xf numFmtId="0" fontId="31" fillId="0" borderId="56" xfId="0" applyFont="1" applyBorder="1" applyAlignment="1">
      <alignment horizontal="center" vertical="top" wrapText="1"/>
    </xf>
    <xf numFmtId="0" fontId="31" fillId="0" borderId="57" xfId="0" applyFont="1" applyBorder="1" applyAlignment="1">
      <alignment horizontal="center" vertical="top" wrapText="1"/>
    </xf>
    <xf numFmtId="0" fontId="31" fillId="0" borderId="58" xfId="0" applyFont="1" applyBorder="1" applyAlignment="1">
      <alignment horizontal="center" vertical="top" wrapText="1"/>
    </xf>
    <xf numFmtId="0" fontId="31" fillId="0" borderId="59" xfId="0" applyFont="1" applyBorder="1" applyAlignment="1">
      <alignment horizontal="center" vertical="top" wrapText="1"/>
    </xf>
    <xf numFmtId="0" fontId="31" fillId="0" borderId="60" xfId="0" applyFont="1" applyBorder="1" applyAlignment="1">
      <alignment horizontal="center" vertical="top" wrapText="1"/>
    </xf>
    <xf numFmtId="0" fontId="31" fillId="0" borderId="54" xfId="0" applyFont="1" applyBorder="1" applyAlignment="1">
      <alignment horizontal="center" vertical="top" wrapText="1"/>
    </xf>
    <xf numFmtId="0" fontId="0" fillId="0" borderId="61" xfId="0" applyBorder="1"/>
    <xf numFmtId="0" fontId="0" fillId="0" borderId="0" xfId="0" applyNumberFormat="1"/>
    <xf numFmtId="0" fontId="0" fillId="0" borderId="0" xfId="0" applyNumberFormat="1" applyAlignment="1">
      <alignment horizontal="center"/>
    </xf>
    <xf numFmtId="0" fontId="4" fillId="0" borderId="0" xfId="0" applyNumberFormat="1" applyFont="1"/>
    <xf numFmtId="0" fontId="0" fillId="5" borderId="0" xfId="0" applyNumberFormat="1" applyFill="1"/>
    <xf numFmtId="0" fontId="5" fillId="0" borderId="0" xfId="0" applyFont="1" applyBorder="1"/>
    <xf numFmtId="0" fontId="4" fillId="0" borderId="0" xfId="0" applyFont="1" applyBorder="1"/>
    <xf numFmtId="0" fontId="0" fillId="4" borderId="0" xfId="0" applyNumberFormat="1" applyFill="1"/>
    <xf numFmtId="0" fontId="0" fillId="6" borderId="0" xfId="0" applyNumberFormat="1" applyFill="1"/>
    <xf numFmtId="0" fontId="0" fillId="12" borderId="0" xfId="0" applyNumberFormat="1" applyFill="1"/>
    <xf numFmtId="0" fontId="0" fillId="13" borderId="0" xfId="0" applyNumberFormat="1" applyFill="1"/>
    <xf numFmtId="0" fontId="4" fillId="0" borderId="0" xfId="0" applyNumberFormat="1" applyFont="1" applyAlignment="1">
      <alignment horizontal="center"/>
    </xf>
    <xf numFmtId="0" fontId="0" fillId="10" borderId="0" xfId="0" applyNumberFormat="1" applyFill="1" applyAlignment="1">
      <alignment horizontal="right"/>
    </xf>
    <xf numFmtId="0" fontId="0" fillId="14" borderId="0" xfId="0" applyNumberFormat="1" applyFill="1"/>
    <xf numFmtId="0" fontId="10" fillId="0" borderId="0" xfId="0" applyNumberFormat="1" applyFont="1" applyAlignment="1">
      <alignment horizontal="right"/>
    </xf>
    <xf numFmtId="0" fontId="4" fillId="0" borderId="0" xfId="0" applyNumberFormat="1" applyFont="1" applyAlignment="1">
      <alignment horizontal="right"/>
    </xf>
    <xf numFmtId="0" fontId="0" fillId="6" borderId="0" xfId="0" applyNumberFormat="1" applyFill="1" applyAlignment="1">
      <alignment horizontal="right"/>
    </xf>
  </cellXfs>
  <cellStyles count="4">
    <cellStyle name="Input" xfId="1" builtinId="20"/>
    <cellStyle name="Normal" xfId="0" builtinId="0"/>
    <cellStyle name="Note" xfId="3" builtinId="10"/>
    <cellStyle name="Percent" xfId="2" builtinId="5"/>
  </cellStyles>
  <dxfs count="381">
    <dxf>
      <font>
        <color theme="0"/>
      </font>
    </dxf>
    <dxf>
      <font>
        <color theme="0"/>
      </font>
    </dxf>
    <dxf>
      <font>
        <color theme="0"/>
      </font>
    </dxf>
    <dxf>
      <font>
        <color theme="0"/>
      </font>
    </dxf>
    <dxf>
      <font>
        <color theme="0"/>
      </font>
    </dxf>
    <dxf>
      <font>
        <color theme="0"/>
      </font>
    </dxf>
    <dxf>
      <font>
        <color theme="0"/>
      </font>
    </dxf>
    <dxf>
      <font>
        <color theme="0"/>
      </font>
    </dxf>
    <dxf>
      <alignment horizontal="right"/>
    </dxf>
    <dxf>
      <font>
        <color theme="7" tint="-0.249977111117893"/>
      </font>
    </dxf>
    <dxf>
      <fill>
        <patternFill patternType="solid">
          <bgColor theme="7" tint="0.79998168889431442"/>
        </patternFill>
      </fill>
    </dxf>
    <dxf>
      <font>
        <color theme="4" tint="-0.249977111117893"/>
      </font>
    </dxf>
    <dxf>
      <fill>
        <patternFill patternType="solid">
          <bgColor theme="4" tint="0.79998168889431442"/>
        </patternFill>
      </fill>
    </dxf>
    <dxf>
      <font>
        <color theme="5" tint="-0.249977111117893"/>
      </font>
    </dxf>
    <dxf>
      <font>
        <color theme="9" tint="-0.249977111117893"/>
      </font>
    </dxf>
    <dxf>
      <alignment horizontal="center"/>
    </dxf>
    <dxf>
      <alignment wrapText="1"/>
    </dxf>
    <dxf>
      <alignment horizontal="center"/>
    </dxf>
    <dxf>
      <alignment horizontal="center"/>
    </dxf>
    <dxf>
      <alignment horizontal="center"/>
    </dxf>
    <dxf>
      <fill>
        <patternFill patternType="solid">
          <bgColor theme="7" tint="0.79998168889431442"/>
        </patternFill>
      </fill>
    </dxf>
    <dxf>
      <fill>
        <patternFill patternType="solid">
          <bgColor theme="4" tint="0.79998168889431442"/>
        </patternFill>
      </fill>
    </dxf>
    <dxf>
      <font>
        <i/>
      </font>
    </dxf>
    <dxf>
      <font>
        <i/>
      </font>
    </dxf>
    <dxf>
      <font>
        <i/>
      </font>
    </dxf>
    <dxf>
      <font>
        <i/>
      </font>
    </dxf>
    <dxf>
      <font>
        <i/>
      </font>
    </dxf>
    <dxf>
      <font>
        <i/>
      </font>
    </dxf>
    <dxf>
      <font>
        <i/>
      </font>
    </dxf>
    <dxf>
      <font>
        <i/>
      </font>
    </dxf>
    <dxf>
      <alignment horizontal="center"/>
    </dxf>
    <dxf>
      <alignment horizontal="center"/>
    </dxf>
    <dxf>
      <alignment horizontal="center"/>
    </dxf>
    <dxf>
      <font>
        <i/>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alignment horizontal="center"/>
    </dxf>
    <dxf>
      <alignment horizontal="center"/>
    </dxf>
    <dxf>
      <alignment horizontal="center"/>
    </dxf>
    <dxf>
      <numFmt numFmtId="164" formatCode="0.0"/>
    </dxf>
    <dxf>
      <numFmt numFmtId="1" formatCode="0"/>
    </dxf>
    <dxf>
      <alignment horizontal="general"/>
    </dxf>
    <dxf>
      <alignment horizontal="general"/>
    </dxf>
    <dxf>
      <alignment horizontal="center"/>
    </dxf>
    <dxf>
      <alignment horizontal="center"/>
    </dxf>
    <dxf>
      <font>
        <i val="0"/>
      </font>
    </dxf>
    <dxf>
      <font>
        <i val="0"/>
      </font>
    </dxf>
    <dxf>
      <font>
        <i/>
      </font>
    </dxf>
    <dxf>
      <font>
        <i/>
      </font>
    </dxf>
    <dxf>
      <alignment horizontal="right"/>
    </dxf>
    <dxf>
      <alignment horizontal="right"/>
    </dxf>
    <dxf>
      <alignment horizontal="center"/>
    </dxf>
    <dxf>
      <alignment horizontal="right"/>
    </dxf>
    <dxf>
      <fill>
        <patternFill patternType="solid">
          <bgColor theme="7" tint="0.79998168889431442"/>
        </patternFill>
      </fill>
    </dxf>
    <dxf>
      <fill>
        <patternFill patternType="solid">
          <bgColor theme="5" tint="0.79998168889431442"/>
        </patternFill>
      </fill>
    </dxf>
    <dxf>
      <fill>
        <patternFill patternType="solid">
          <bgColor theme="5" tint="0.79998168889431442"/>
        </patternFill>
      </fill>
    </dxf>
    <dxf>
      <font>
        <color theme="0"/>
      </font>
    </dxf>
    <dxf>
      <font>
        <color theme="0"/>
      </font>
    </dxf>
    <dxf>
      <font>
        <color theme="0"/>
      </font>
    </dxf>
    <dxf>
      <font>
        <color theme="0"/>
      </font>
    </dxf>
    <dxf>
      <font>
        <color theme="8" tint="-0.499984740745262"/>
      </font>
    </dxf>
    <dxf>
      <fill>
        <patternFill patternType="solid">
          <bgColor theme="4" tint="0.79998168889431442"/>
        </patternFill>
      </fill>
    </dxf>
    <dxf>
      <fill>
        <patternFill patternType="solid">
          <bgColor theme="4" tint="0.79998168889431442"/>
        </patternFill>
      </fill>
    </dxf>
    <dxf>
      <font>
        <color theme="9" tint="-0.249977111117893"/>
      </font>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alignment horizontal="right"/>
    </dxf>
    <dxf>
      <fill>
        <patternFill>
          <bgColor theme="5" tint="0.79998168889431442"/>
        </patternFill>
      </fill>
    </dxf>
    <dxf>
      <fill>
        <patternFill>
          <bgColor theme="5"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9" tint="0.79998168889431442"/>
        </patternFill>
      </fill>
    </dxf>
    <dxf>
      <fill>
        <patternFill patternType="solid">
          <bgColor theme="9" tint="0.79998168889431442"/>
        </patternFill>
      </fill>
    </dxf>
    <dxf>
      <alignment horizontal="right"/>
    </dxf>
    <dxf>
      <alignment horizontal="right"/>
    </dxf>
    <dxf>
      <alignment horizontal="right"/>
    </dxf>
    <dxf>
      <alignment horizontal="right"/>
    </dxf>
    <dxf>
      <alignment wrapText="1"/>
    </dxf>
    <dxf>
      <alignment wrapText="1"/>
    </dxf>
    <dxf>
      <alignment horizontal="right"/>
    </dxf>
    <dxf>
      <alignment horizontal="right"/>
    </dxf>
    <dxf>
      <font>
        <color theme="5" tint="-0.249977111117893"/>
      </font>
    </dxf>
    <dxf>
      <font>
        <color theme="4" tint="-0.249977111117893"/>
      </font>
    </dxf>
    <dxf>
      <font>
        <color theme="5" tint="-0.249977111117893"/>
      </font>
    </dxf>
    <dxf>
      <font>
        <color theme="7" tint="-0.249977111117893"/>
      </font>
    </dxf>
    <dxf>
      <font>
        <color theme="9" tint="-0.249977111117893"/>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ont>
        <color theme="0"/>
      </font>
    </dxf>
    <dxf>
      <border>
        <horizontal style="thin">
          <color theme="0"/>
        </horizontal>
      </border>
    </dxf>
    <dxf>
      <border>
        <horizontal style="thin">
          <color theme="0"/>
        </horizontal>
      </border>
    </dxf>
    <dxf>
      <border>
        <horizontal style="thin">
          <color theme="0"/>
        </horizontal>
      </border>
    </dxf>
    <dxf>
      <border>
        <horizontal style="thin">
          <color theme="0"/>
        </horizontal>
      </border>
    </dxf>
    <dxf>
      <border>
        <horizontal style="thin">
          <color theme="0"/>
        </horizontal>
      </border>
    </dxf>
    <dxf>
      <font>
        <color theme="0"/>
      </font>
    </dxf>
    <dxf>
      <font>
        <color theme="0"/>
      </font>
    </dxf>
    <dxf>
      <font>
        <color theme="0"/>
      </font>
    </dxf>
    <dxf>
      <font>
        <color theme="0"/>
      </font>
    </dxf>
    <dxf>
      <fill>
        <patternFill patternType="solid">
          <bgColor theme="5" tint="0.79998168889431442"/>
        </patternFill>
      </fill>
    </dxf>
    <dxf>
      <fill>
        <patternFill patternType="solid">
          <bgColor theme="5" tint="0.79998168889431442"/>
        </patternFill>
      </fill>
    </dxf>
    <dxf>
      <font>
        <color theme="4" tint="-0.499984740745262"/>
      </font>
    </dxf>
    <dxf>
      <fill>
        <patternFill patternType="solid">
          <bgColor theme="4" tint="0.59999389629810485"/>
        </patternFill>
      </fill>
    </dxf>
    <dxf>
      <fill>
        <patternFill patternType="solid">
          <bgColor theme="4" tint="0.59999389629810485"/>
        </patternFill>
      </fill>
    </dxf>
    <dxf>
      <fill>
        <patternFill patternType="solid">
          <bgColor theme="9" tint="0.79998168889431442"/>
        </patternFill>
      </fill>
    </dxf>
    <dxf>
      <fill>
        <patternFill patternType="solid">
          <bgColor theme="9" tint="0.79998168889431442"/>
        </patternFill>
      </fill>
    </dxf>
    <dxf>
      <font>
        <color theme="9" tint="-0.249977111117893"/>
      </font>
    </dxf>
    <dxf>
      <fill>
        <patternFill>
          <bgColor theme="5" tint="0.59999389629810485"/>
        </patternFill>
      </fill>
    </dxf>
    <dxf>
      <fill>
        <patternFill>
          <bgColor theme="5" tint="0.59999389629810485"/>
        </patternFill>
      </fill>
    </dxf>
    <dxf>
      <fill>
        <patternFill patternType="solid">
          <bgColor theme="9" tint="0.79998168889431442"/>
        </patternFill>
      </fill>
    </dxf>
    <dxf>
      <fill>
        <patternFill patternType="solid">
          <bgColor theme="9" tint="0.79998168889431442"/>
        </patternFill>
      </fill>
    </dxf>
    <dxf>
      <fill>
        <patternFill patternType="solid">
          <bgColor theme="8" tint="0.59999389629810485"/>
        </patternFill>
      </fill>
    </dxf>
    <dxf>
      <fill>
        <patternFill patternType="solid">
          <bgColor theme="8" tint="0.59999389629810485"/>
        </patternFill>
      </fill>
    </dxf>
    <dxf>
      <alignment horizontal="center"/>
    </dxf>
    <dxf>
      <alignment horizontal="center"/>
    </dxf>
    <dxf>
      <alignment horizontal="center"/>
    </dxf>
    <dxf>
      <alignment horizontal="center"/>
    </dxf>
    <dxf>
      <font>
        <b/>
      </font>
    </dxf>
    <dxf>
      <font>
        <b/>
      </font>
    </dxf>
    <dxf>
      <font>
        <b/>
      </font>
    </dxf>
    <dxf>
      <font>
        <b/>
      </font>
    </dxf>
    <dxf>
      <font>
        <b/>
      </font>
    </dxf>
    <dxf>
      <font>
        <b/>
      </font>
    </dxf>
    <dxf>
      <alignment horizontal="right"/>
    </dxf>
    <dxf>
      <alignment wrapText="1"/>
    </dxf>
    <dxf>
      <alignment wrapText="1"/>
    </dxf>
    <dxf>
      <alignment horizontal="right"/>
    </dxf>
    <dxf>
      <alignment horizontal="right"/>
    </dxf>
    <dxf>
      <font>
        <color theme="5" tint="-0.249977111117893"/>
      </font>
    </dxf>
    <dxf>
      <font>
        <color theme="4" tint="-0.249977111117893"/>
      </font>
    </dxf>
    <dxf>
      <font>
        <color theme="5" tint="-0.249977111117893"/>
      </font>
    </dxf>
    <dxf>
      <font>
        <color theme="7" tint="-0.249977111117893"/>
      </font>
    </dxf>
    <dxf>
      <font>
        <color theme="9" tint="-0.249977111117893"/>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7" tint="0.79998168889431442"/>
        </patternFill>
      </fill>
    </dxf>
    <dxf>
      <fill>
        <patternFill>
          <bgColor theme="7" tint="0.79998168889431442"/>
        </patternFill>
      </fill>
    </dxf>
    <dxf>
      <fill>
        <patternFill>
          <bgColor theme="7"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ont>
        <color theme="0"/>
      </font>
    </dxf>
    <dxf>
      <border>
        <horizontal style="thin">
          <color theme="0"/>
        </horizontal>
      </border>
    </dxf>
    <dxf>
      <border>
        <horizontal style="thin">
          <color theme="0"/>
        </horizontal>
      </border>
    </dxf>
    <dxf>
      <border>
        <horizontal style="thin">
          <color theme="0"/>
        </horizontal>
      </border>
    </dxf>
    <dxf>
      <border>
        <horizontal style="thin">
          <color theme="0"/>
        </horizontal>
      </border>
    </dxf>
    <dxf>
      <border>
        <horizontal style="thin">
          <color theme="0"/>
        </horizontal>
      </border>
    </dxf>
    <dxf>
      <font>
        <color theme="0"/>
      </font>
    </dxf>
    <dxf>
      <font>
        <color theme="0"/>
      </font>
    </dxf>
    <dxf>
      <font>
        <color theme="0"/>
      </font>
    </dxf>
    <dxf>
      <font>
        <color theme="0"/>
      </font>
    </dxf>
    <dxf>
      <fill>
        <patternFill patternType="solid">
          <bgColor theme="5" tint="0.79998168889431442"/>
        </patternFill>
      </fill>
    </dxf>
    <dxf>
      <fill>
        <patternFill patternType="solid">
          <bgColor theme="5" tint="0.79998168889431442"/>
        </patternFill>
      </fill>
    </dxf>
    <dxf>
      <font>
        <color theme="4" tint="-0.499984740745262"/>
      </font>
    </dxf>
    <dxf>
      <fill>
        <patternFill patternType="solid">
          <bgColor theme="4" tint="0.59999389629810485"/>
        </patternFill>
      </fill>
    </dxf>
    <dxf>
      <fill>
        <patternFill patternType="solid">
          <bgColor theme="4" tint="0.59999389629810485"/>
        </patternFill>
      </fill>
    </dxf>
    <dxf>
      <fill>
        <patternFill patternType="solid">
          <bgColor theme="9" tint="0.79998168889431442"/>
        </patternFill>
      </fill>
    </dxf>
    <dxf>
      <fill>
        <patternFill patternType="solid">
          <bgColor theme="9" tint="0.79998168889431442"/>
        </patternFill>
      </fill>
    </dxf>
    <dxf>
      <font>
        <color theme="9" tint="-0.249977111117893"/>
      </font>
    </dxf>
    <dxf>
      <fill>
        <patternFill>
          <bgColor theme="5" tint="0.59999389629810485"/>
        </patternFill>
      </fill>
    </dxf>
    <dxf>
      <fill>
        <patternFill>
          <bgColor theme="5" tint="0.59999389629810485"/>
        </patternFill>
      </fill>
    </dxf>
    <dxf>
      <fill>
        <patternFill patternType="solid">
          <bgColor theme="9" tint="0.79998168889431442"/>
        </patternFill>
      </fill>
    </dxf>
    <dxf>
      <fill>
        <patternFill patternType="solid">
          <bgColor theme="9" tint="0.79998168889431442"/>
        </patternFill>
      </fill>
    </dxf>
    <dxf>
      <fill>
        <patternFill patternType="solid">
          <bgColor theme="8" tint="0.59999389629810485"/>
        </patternFill>
      </fill>
    </dxf>
    <dxf>
      <fill>
        <patternFill patternType="solid">
          <bgColor theme="8" tint="0.59999389629810485"/>
        </patternFill>
      </fill>
    </dxf>
    <dxf>
      <alignment horizontal="center"/>
    </dxf>
    <dxf>
      <alignment horizontal="center"/>
    </dxf>
    <dxf>
      <alignment horizontal="center"/>
    </dxf>
    <dxf>
      <alignment horizontal="center"/>
    </dxf>
    <dxf>
      <font>
        <b/>
      </font>
    </dxf>
    <dxf>
      <font>
        <b/>
      </font>
    </dxf>
    <dxf>
      <font>
        <b/>
      </font>
    </dxf>
    <dxf>
      <font>
        <b/>
      </font>
    </dxf>
    <dxf>
      <font>
        <b/>
      </font>
    </dxf>
    <dxf>
      <font>
        <b/>
      </font>
    </dxf>
    <dxf>
      <alignment horizontal="right"/>
    </dxf>
    <dxf>
      <alignment horizontal="right"/>
    </dxf>
    <dxf>
      <alignment horizontal="right"/>
    </dxf>
    <dxf>
      <alignment horizontal="right"/>
    </dxf>
    <dxf>
      <alignment horizontal="right"/>
    </dxf>
    <dxf>
      <fill>
        <patternFill patternType="solid">
          <bgColor theme="9" tint="0.79998168889431442"/>
        </patternFill>
      </fill>
    </dxf>
    <dxf>
      <fill>
        <patternFill patternType="solid">
          <bgColor theme="9"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bgColor theme="5" tint="0.79998168889431442"/>
        </patternFill>
      </fill>
    </dxf>
    <dxf>
      <fill>
        <patternFill>
          <bgColor theme="5" tint="0.79998168889431442"/>
        </patternFill>
      </fill>
    </dxf>
    <dxf>
      <alignment horizontal="right"/>
    </dxf>
    <dxf>
      <fill>
        <patternFill patternType="solid">
          <bgColor theme="7" tint="0.79998168889431442"/>
        </patternFill>
      </fill>
    </dxf>
    <dxf>
      <fill>
        <patternFill patternType="solid">
          <bgColor theme="9" tint="0.79998168889431442"/>
        </patternFill>
      </fill>
    </dxf>
    <dxf>
      <fill>
        <patternFill patternType="solid">
          <bgColor theme="9" tint="0.79998168889431442"/>
        </patternFill>
      </fill>
    </dxf>
    <dxf>
      <font>
        <color theme="9" tint="-0.249977111117893"/>
      </font>
    </dxf>
    <dxf>
      <fill>
        <patternFill patternType="solid">
          <bgColor theme="4" tint="0.79998168889431442"/>
        </patternFill>
      </fill>
    </dxf>
    <dxf>
      <fill>
        <patternFill patternType="solid">
          <bgColor theme="4" tint="0.79998168889431442"/>
        </patternFill>
      </fill>
    </dxf>
    <dxf>
      <font>
        <color theme="8" tint="-0.499984740745262"/>
      </font>
    </dxf>
    <dxf>
      <font>
        <color theme="0"/>
      </font>
    </dxf>
    <dxf>
      <font>
        <color theme="0"/>
      </font>
    </dxf>
    <dxf>
      <font>
        <color theme="0"/>
      </font>
    </dxf>
    <dxf>
      <font>
        <color theme="0"/>
      </font>
    </dxf>
    <dxf>
      <fill>
        <patternFill patternType="solid">
          <bgColor theme="5" tint="0.79998168889431442"/>
        </patternFill>
      </fill>
    </dxf>
    <dxf>
      <fill>
        <patternFill patternType="solid">
          <bgColor theme="5" tint="0.79998168889431442"/>
        </patternFill>
      </fill>
    </dxf>
    <dxf>
      <fill>
        <patternFill patternType="solid">
          <bgColor theme="7" tint="0.79998168889431442"/>
        </patternFill>
      </fill>
    </dxf>
    <dxf>
      <alignment horizontal="right"/>
    </dxf>
    <dxf>
      <alignment horizontal="center"/>
    </dxf>
    <dxf>
      <alignment horizontal="right"/>
    </dxf>
    <dxf>
      <alignment horizontal="right"/>
    </dxf>
    <dxf>
      <font>
        <i/>
      </font>
    </dxf>
    <dxf>
      <font>
        <i/>
      </font>
    </dxf>
    <dxf>
      <font>
        <i val="0"/>
      </font>
    </dxf>
    <dxf>
      <font>
        <i val="0"/>
      </font>
    </dxf>
    <dxf>
      <alignment horizontal="center"/>
    </dxf>
    <dxf>
      <alignment horizontal="center"/>
    </dxf>
    <dxf>
      <alignment horizontal="general"/>
    </dxf>
    <dxf>
      <alignment horizontal="general"/>
    </dxf>
    <dxf>
      <numFmt numFmtId="1" formatCode="0"/>
    </dxf>
    <dxf>
      <numFmt numFmtId="164" formatCode="0.0"/>
    </dxf>
    <dxf>
      <alignment horizontal="center"/>
    </dxf>
    <dxf>
      <alignment horizontal="center"/>
    </dxf>
    <dxf>
      <alignment horizontal="center"/>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i/>
      </font>
    </dxf>
    <dxf>
      <alignment horizontal="center"/>
    </dxf>
    <dxf>
      <alignment horizontal="center"/>
    </dxf>
    <dxf>
      <alignment horizontal="center"/>
    </dxf>
    <dxf>
      <font>
        <i/>
      </font>
    </dxf>
    <dxf>
      <font>
        <i/>
      </font>
    </dxf>
    <dxf>
      <font>
        <i/>
      </font>
    </dxf>
    <dxf>
      <font>
        <i/>
      </font>
    </dxf>
    <dxf>
      <font>
        <i/>
      </font>
    </dxf>
    <dxf>
      <font>
        <i/>
      </font>
    </dxf>
    <dxf>
      <font>
        <i/>
      </font>
    </dxf>
    <dxf>
      <font>
        <i/>
      </font>
    </dxf>
    <dxf>
      <fill>
        <patternFill patternType="solid">
          <bgColor theme="4" tint="0.79998168889431442"/>
        </patternFill>
      </fill>
    </dxf>
    <dxf>
      <fill>
        <patternFill patternType="solid">
          <bgColor theme="7" tint="0.79998168889431442"/>
        </patternFill>
      </fill>
    </dxf>
    <dxf>
      <alignment horizontal="center"/>
    </dxf>
    <dxf>
      <alignment horizontal="center"/>
    </dxf>
    <dxf>
      <alignment horizontal="center"/>
    </dxf>
    <dxf>
      <alignment wrapText="1"/>
    </dxf>
    <dxf>
      <alignment horizontal="center"/>
    </dxf>
    <dxf>
      <font>
        <color theme="9" tint="-0.249977111117893"/>
      </font>
    </dxf>
    <dxf>
      <font>
        <color theme="5" tint="-0.249977111117893"/>
      </font>
    </dxf>
    <dxf>
      <fill>
        <patternFill patternType="solid">
          <bgColor theme="4" tint="0.79998168889431442"/>
        </patternFill>
      </fill>
    </dxf>
    <dxf>
      <font>
        <color theme="4" tint="-0.249977111117893"/>
      </font>
    </dxf>
    <dxf>
      <fill>
        <patternFill patternType="solid">
          <bgColor theme="7" tint="0.79998168889431442"/>
        </patternFill>
      </fill>
    </dxf>
    <dxf>
      <font>
        <color theme="7" tint="-0.249977111117893"/>
      </font>
    </dxf>
    <dxf>
      <alignment horizontal="right"/>
    </dxf>
    <dxf>
      <font>
        <color theme="0"/>
      </font>
    </dxf>
    <dxf>
      <font>
        <color theme="0"/>
      </font>
    </dxf>
    <dxf>
      <font>
        <color theme="0"/>
      </font>
    </dxf>
    <dxf>
      <font>
        <color theme="0"/>
      </font>
    </dxf>
    <dxf>
      <font>
        <color theme="0"/>
      </font>
    </dxf>
    <dxf>
      <font>
        <color theme="0"/>
      </font>
    </dxf>
    <dxf>
      <font>
        <color theme="0"/>
      </font>
    </dxf>
    <dxf>
      <font>
        <color theme="0"/>
      </font>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right style="medium">
          <color rgb="FF000000"/>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none"/>
      </font>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rgb="FF00000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right style="medium">
          <color rgb="FF000000"/>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none"/>
      </font>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rgb="FF00000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medium">
          <color rgb="FF000000"/>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none"/>
      </font>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top" textRotation="0" wrapText="1" indent="0" justifyLastLine="0" shrinkToFit="0" readingOrder="0"/>
      <border diagonalUp="0" diagonalDown="0" outline="0">
        <left style="medium">
          <color rgb="FF000000"/>
        </left>
        <right style="thin">
          <color indexed="64"/>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right style="medium">
          <color indexed="64"/>
        </right>
        <top style="thin">
          <color theme="4" tint="0.39997558519241921"/>
        </top>
        <bottom style="thin">
          <color theme="4" tint="0.39997558519241921"/>
        </bottom>
        <vertical/>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top style="thin">
          <color theme="4" tint="0.39997558519241921"/>
        </top>
        <bottom style="thin">
          <color theme="4" tint="0.39997558519241921"/>
        </bottom>
        <vertical/>
      </border>
    </dxf>
    <dxf>
      <font>
        <b val="0"/>
        <i val="0"/>
        <strike val="0"/>
        <condense val="0"/>
        <extend val="0"/>
        <outline val="0"/>
        <shadow val="0"/>
        <u val="none"/>
        <vertAlign val="baseline"/>
        <sz val="11"/>
        <color theme="1"/>
        <name val="Calibri"/>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right style="medium">
          <color rgb="FF000000"/>
        </right>
        <top style="thin">
          <color theme="4" tint="0.39997558519241921"/>
        </top>
        <bottom style="thin">
          <color theme="4" tint="0.39997558519241921"/>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9"/>
        <color theme="1"/>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9"/>
        <color auto="1"/>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9"/>
        <color theme="1"/>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strike val="0"/>
        <condense val="0"/>
        <extend val="0"/>
        <outline val="0"/>
        <shadow val="0"/>
        <u val="none"/>
        <vertAlign val="baseline"/>
        <sz val="9"/>
        <color theme="1"/>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strike val="0"/>
        <condense val="0"/>
        <extend val="0"/>
        <outline val="0"/>
        <shadow val="0"/>
        <u val="none"/>
        <vertAlign val="baseline"/>
        <sz val="9"/>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medium">
          <color rgb="FF000000"/>
        </left>
        <right/>
        <top style="thin">
          <color theme="4" tint="0.39997558519241921"/>
        </top>
        <bottom style="thin">
          <color theme="4" tint="0.39997558519241921"/>
        </bottom>
      </border>
    </dxf>
    <dxf>
      <border outline="0">
        <bottom style="medium">
          <color rgb="FF000000"/>
        </bottom>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center"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1" indent="0" justifyLastLine="0" shrinkToFit="0" readingOrder="0"/>
      <protection locked="1" hidden="0"/>
    </dxf>
    <dxf>
      <fill>
        <patternFill patternType="solid">
          <bgColor theme="8" tint="0.59999389629810485"/>
        </patternFill>
      </fill>
    </dxf>
    <dxf>
      <fill>
        <patternFill patternType="solid">
          <bgColor theme="8" tint="0.59999389629810485"/>
        </patternFill>
      </fill>
    </dxf>
    <dxf>
      <fill>
        <patternFill patternType="solid">
          <bgColor theme="9" tint="0.79998168889431442"/>
        </patternFill>
      </fill>
    </dxf>
    <dxf>
      <fill>
        <patternFill patternType="solid">
          <bgColor theme="9" tint="0.79998168889431442"/>
        </patternFill>
      </fill>
    </dxf>
    <dxf>
      <fill>
        <patternFill>
          <bgColor theme="5" tint="0.59999389629810485"/>
        </patternFill>
      </fill>
    </dxf>
    <dxf>
      <fill>
        <patternFill>
          <bgColor theme="5" tint="0.59999389629810485"/>
        </patternFill>
      </fill>
    </dxf>
    <dxf>
      <font>
        <color theme="9" tint="-0.249977111117893"/>
      </font>
    </dxf>
    <dxf>
      <fill>
        <patternFill patternType="solid">
          <bgColor theme="9" tint="0.79998168889431442"/>
        </patternFill>
      </fill>
    </dxf>
    <dxf>
      <fill>
        <patternFill patternType="solid">
          <bgColor theme="9" tint="0.79998168889431442"/>
        </patternFill>
      </fill>
    </dxf>
    <dxf>
      <fill>
        <patternFill patternType="solid">
          <bgColor theme="4" tint="0.59999389629810485"/>
        </patternFill>
      </fill>
    </dxf>
    <dxf>
      <fill>
        <patternFill patternType="solid">
          <bgColor theme="4" tint="0.59999389629810485"/>
        </patternFill>
      </fill>
    </dxf>
    <dxf>
      <font>
        <color theme="4" tint="-0.499984740745262"/>
      </font>
    </dxf>
    <dxf>
      <fill>
        <patternFill patternType="solid">
          <bgColor theme="5" tint="0.79998168889431442"/>
        </patternFill>
      </fill>
    </dxf>
    <dxf>
      <fill>
        <patternFill patternType="solid">
          <bgColor theme="5" tint="0.79998168889431442"/>
        </patternFill>
      </fill>
    </dxf>
    <dxf>
      <font>
        <color theme="0"/>
      </font>
    </dxf>
    <dxf>
      <font>
        <color theme="0"/>
      </font>
    </dxf>
    <dxf>
      <font>
        <color theme="0"/>
      </font>
    </dxf>
    <dxf>
      <font>
        <color theme="0"/>
      </font>
    </dxf>
    <dxf>
      <border>
        <horizontal style="thin">
          <color theme="0"/>
        </horizontal>
      </border>
    </dxf>
    <dxf>
      <border>
        <horizontal style="thin">
          <color theme="0"/>
        </horizontal>
      </border>
    </dxf>
    <dxf>
      <border>
        <horizontal style="thin">
          <color theme="0"/>
        </horizontal>
      </border>
    </dxf>
    <dxf>
      <border>
        <horizontal style="thin">
          <color theme="0"/>
        </horizontal>
      </border>
    </dxf>
    <dxf>
      <border>
        <horizontal style="thin">
          <color theme="0"/>
        </horizontal>
      </border>
    </dxf>
    <dxf>
      <font>
        <color theme="0"/>
      </font>
    </dxf>
    <dxf>
      <fill>
        <patternFill patternType="solid">
          <bgColor theme="9" tint="0.79998168889431442"/>
        </patternFill>
      </fill>
    </dxf>
    <dxf>
      <fill>
        <patternFill patternType="solid">
          <bgColor theme="9"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4" tint="0.79998168889431442"/>
        </patternFill>
      </fill>
    </dxf>
    <dxf>
      <fill>
        <patternFill patternType="solid">
          <bgColor theme="4" tint="0.79998168889431442"/>
        </patternFill>
      </fill>
    </dxf>
    <dxf>
      <fill>
        <patternFill>
          <bgColor theme="7" tint="0.79998168889431442"/>
        </patternFill>
      </fill>
    </dxf>
    <dxf>
      <fill>
        <patternFill>
          <bgColor theme="7" tint="0.79998168889431442"/>
        </patternFill>
      </fill>
    </dxf>
    <dxf>
      <fill>
        <patternFill patternType="solid">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9" tint="-0.249977111117893"/>
      </font>
    </dxf>
    <dxf>
      <font>
        <color theme="7" tint="-0.249977111117893"/>
      </font>
    </dxf>
    <dxf>
      <font>
        <color theme="5" tint="-0.249977111117893"/>
      </font>
    </dxf>
    <dxf>
      <font>
        <color theme="4" tint="-0.249977111117893"/>
      </font>
    </dxf>
    <dxf>
      <font>
        <color theme="5" tint="-0.249977111117893"/>
      </font>
    </dxf>
    <dxf>
      <alignment horizontal="right"/>
    </dxf>
    <dxf>
      <alignment horizontal="right"/>
    </dxf>
    <dxf>
      <alignment wrapText="1"/>
    </dxf>
    <dxf>
      <alignment wrapText="1"/>
    </dxf>
    <dxf>
      <alignment horizontal="right"/>
    </dxf>
    <dxf>
      <font>
        <b/>
      </font>
    </dxf>
    <dxf>
      <font>
        <b/>
      </font>
    </dxf>
    <dxf>
      <font>
        <b/>
      </font>
    </dxf>
    <dxf>
      <font>
        <b/>
      </font>
    </dxf>
    <dxf>
      <font>
        <b/>
      </font>
    </dxf>
    <dxf>
      <font>
        <b/>
      </font>
    </dxf>
    <dxf>
      <alignment horizontal="center"/>
    </dxf>
    <dxf>
      <alignment horizontal="center"/>
    </dxf>
    <dxf>
      <alignment horizontal="center"/>
    </dxf>
    <dxf>
      <alignment horizontal="cent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80"/>
      <tableStyleElement type="headerRow" dxfId="379"/>
    </tableStyle>
  </tableStyles>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10" Type="http://schemas.openxmlformats.org/officeDocument/2006/relationships/pivotCacheDefinition" Target="pivotCache/pivotCacheDefinition2.xml"/><Relationship Id="rId19"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[TSS - RFP Technical Scoring Guide Template - v2.5.7.xlsx]Requirements by Priority!PivotTable1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 Distribution of Priority</a:t>
            </a:r>
          </a:p>
        </c:rich>
      </c:tx>
      <c:layout>
        <c:manualLayout>
          <c:xMode val="edge"/>
          <c:yMode val="edge"/>
          <c:x val="0.29812633036255082"/>
          <c:y val="2.276919415299787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9373832527460747E-2"/>
          <c:y val="0.12046860641160408"/>
          <c:w val="0.7523249349790414"/>
          <c:h val="0.38172646555200751"/>
        </c:manualLayout>
      </c:layout>
      <c:barChart>
        <c:barDir val="col"/>
        <c:grouping val="percentStacked"/>
        <c:varyColors val="0"/>
        <c:ser>
          <c:idx val="0"/>
          <c:order val="0"/>
          <c:tx>
            <c:strRef>
              <c:f>'Requirements by Priority'!$D$3:$D$4</c:f>
              <c:strCache>
                <c:ptCount val="1"/>
                <c:pt idx="0">
                  <c:v>Essential</c:v>
                </c:pt>
              </c:strCache>
            </c:strRef>
          </c:tx>
          <c:spPr>
            <a:solidFill>
              <a:schemeClr val="accent1"/>
            </a:solidFill>
            <a:ln>
              <a:noFill/>
            </a:ln>
            <a:effectLst/>
          </c:spPr>
          <c:invertIfNegative val="0"/>
          <c:cat>
            <c:multiLvlStrRef>
              <c:f>'Requirements by Priority'!$B$5:$C$26</c:f>
              <c:multiLvlStrCache>
                <c:ptCount val="17"/>
                <c:lvl>
                  <c:pt idx="0">
                    <c:v>Experience</c:v>
                  </c:pt>
                  <c:pt idx="1">
                    <c:v>Management Approach</c:v>
                  </c:pt>
                  <c:pt idx="2">
                    <c:v>Warehouse and Inventory Management</c:v>
                  </c:pt>
                  <c:pt idx="3">
                    <c:v>Data Management</c:v>
                  </c:pt>
                  <c:pt idx="4">
                    <c:v>Interoperability</c:v>
                  </c:pt>
                  <c:pt idx="5">
                    <c:v>Extensibility</c:v>
                  </c:pt>
                  <c:pt idx="6">
                    <c:v>Forecasting &amp; Planning</c:v>
                  </c:pt>
                  <c:pt idx="7">
                    <c:v>Supplier &amp; Contract Management</c:v>
                  </c:pt>
                  <c:pt idx="8">
                    <c:v>Procurement Management</c:v>
                  </c:pt>
                  <c:pt idx="9">
                    <c:v>Order Management</c:v>
                  </c:pt>
                  <c:pt idx="10">
                    <c:v>Transportation Management</c:v>
                  </c:pt>
                  <c:pt idx="11">
                    <c:v>Track &amp; Trace</c:v>
                  </c:pt>
                  <c:pt idx="12">
                    <c:v>Analytics and Reporting</c:v>
                  </c:pt>
                  <c:pt idx="13">
                    <c:v>Hosting Options</c:v>
                  </c:pt>
                  <c:pt idx="14">
                    <c:v>Connectivity</c:v>
                  </c:pt>
                  <c:pt idx="15">
                    <c:v>User Experience</c:v>
                  </c:pt>
                  <c:pt idx="16">
                    <c:v>Security</c:v>
                  </c:pt>
                </c:lvl>
                <c:lvl>
                  <c:pt idx="0">
                    <c:v>Partnership</c:v>
                  </c:pt>
                  <c:pt idx="2">
                    <c:v>Common</c:v>
                  </c:pt>
                  <c:pt idx="3">
                    <c:v>Functional</c:v>
                  </c:pt>
                  <c:pt idx="13">
                    <c:v>Non-Functional</c:v>
                  </c:pt>
                </c:lvl>
              </c:multiLvlStrCache>
            </c:multiLvlStrRef>
          </c:cat>
          <c:val>
            <c:numRef>
              <c:f>'Requirements by Priority'!$D$5:$D$26</c:f>
              <c:numCache>
                <c:formatCode>General</c:formatCode>
                <c:ptCount val="17"/>
                <c:pt idx="0">
                  <c:v>7</c:v>
                </c:pt>
                <c:pt idx="1">
                  <c:v>7</c:v>
                </c:pt>
                <c:pt idx="2">
                  <c:v>21</c:v>
                </c:pt>
                <c:pt idx="3">
                  <c:v>11</c:v>
                </c:pt>
                <c:pt idx="4">
                  <c:v>1</c:v>
                </c:pt>
                <c:pt idx="5">
                  <c:v>5</c:v>
                </c:pt>
                <c:pt idx="6">
                  <c:v>12</c:v>
                </c:pt>
                <c:pt idx="7">
                  <c:v>17</c:v>
                </c:pt>
                <c:pt idx="8">
                  <c:v>11</c:v>
                </c:pt>
                <c:pt idx="9">
                  <c:v>14</c:v>
                </c:pt>
                <c:pt idx="10">
                  <c:v>2</c:v>
                </c:pt>
                <c:pt idx="12">
                  <c:v>24</c:v>
                </c:pt>
                <c:pt idx="13">
                  <c:v>2</c:v>
                </c:pt>
                <c:pt idx="14">
                  <c:v>3</c:v>
                </c:pt>
                <c:pt idx="15">
                  <c:v>3</c:v>
                </c:pt>
                <c:pt idx="16">
                  <c:v>4</c:v>
                </c:pt>
              </c:numCache>
            </c:numRef>
          </c:val>
          <c:extLst>
            <c:ext xmlns:c16="http://schemas.microsoft.com/office/drawing/2014/chart" uri="{C3380CC4-5D6E-409C-BE32-E72D297353CC}">
              <c16:uniqueId val="{00000000-402C-4B04-8779-366618102E04}"/>
            </c:ext>
          </c:extLst>
        </c:ser>
        <c:ser>
          <c:idx val="1"/>
          <c:order val="1"/>
          <c:tx>
            <c:strRef>
              <c:f>'Requirements by Priority'!$E$3:$E$4</c:f>
              <c:strCache>
                <c:ptCount val="1"/>
                <c:pt idx="0">
                  <c:v>Advanced</c:v>
                </c:pt>
              </c:strCache>
            </c:strRef>
          </c:tx>
          <c:spPr>
            <a:solidFill>
              <a:schemeClr val="accent2"/>
            </a:solidFill>
            <a:ln>
              <a:noFill/>
            </a:ln>
            <a:effectLst/>
          </c:spPr>
          <c:invertIfNegative val="0"/>
          <c:cat>
            <c:multiLvlStrRef>
              <c:f>'Requirements by Priority'!$B$5:$C$26</c:f>
              <c:multiLvlStrCache>
                <c:ptCount val="17"/>
                <c:lvl>
                  <c:pt idx="0">
                    <c:v>Experience</c:v>
                  </c:pt>
                  <c:pt idx="1">
                    <c:v>Management Approach</c:v>
                  </c:pt>
                  <c:pt idx="2">
                    <c:v>Warehouse and Inventory Management</c:v>
                  </c:pt>
                  <c:pt idx="3">
                    <c:v>Data Management</c:v>
                  </c:pt>
                  <c:pt idx="4">
                    <c:v>Interoperability</c:v>
                  </c:pt>
                  <c:pt idx="5">
                    <c:v>Extensibility</c:v>
                  </c:pt>
                  <c:pt idx="6">
                    <c:v>Forecasting &amp; Planning</c:v>
                  </c:pt>
                  <c:pt idx="7">
                    <c:v>Supplier &amp; Contract Management</c:v>
                  </c:pt>
                  <c:pt idx="8">
                    <c:v>Procurement Management</c:v>
                  </c:pt>
                  <c:pt idx="9">
                    <c:v>Order Management</c:v>
                  </c:pt>
                  <c:pt idx="10">
                    <c:v>Transportation Management</c:v>
                  </c:pt>
                  <c:pt idx="11">
                    <c:v>Track &amp; Trace</c:v>
                  </c:pt>
                  <c:pt idx="12">
                    <c:v>Analytics and Reporting</c:v>
                  </c:pt>
                  <c:pt idx="13">
                    <c:v>Hosting Options</c:v>
                  </c:pt>
                  <c:pt idx="14">
                    <c:v>Connectivity</c:v>
                  </c:pt>
                  <c:pt idx="15">
                    <c:v>User Experience</c:v>
                  </c:pt>
                  <c:pt idx="16">
                    <c:v>Security</c:v>
                  </c:pt>
                </c:lvl>
                <c:lvl>
                  <c:pt idx="0">
                    <c:v>Partnership</c:v>
                  </c:pt>
                  <c:pt idx="2">
                    <c:v>Common</c:v>
                  </c:pt>
                  <c:pt idx="3">
                    <c:v>Functional</c:v>
                  </c:pt>
                  <c:pt idx="13">
                    <c:v>Non-Functional</c:v>
                  </c:pt>
                </c:lvl>
              </c:multiLvlStrCache>
            </c:multiLvlStrRef>
          </c:cat>
          <c:val>
            <c:numRef>
              <c:f>'Requirements by Priority'!$E$5:$E$26</c:f>
              <c:numCache>
                <c:formatCode>General</c:formatCode>
                <c:ptCount val="17"/>
                <c:pt idx="1">
                  <c:v>1</c:v>
                </c:pt>
                <c:pt idx="2">
                  <c:v>31</c:v>
                </c:pt>
                <c:pt idx="3">
                  <c:v>6</c:v>
                </c:pt>
                <c:pt idx="4">
                  <c:v>6</c:v>
                </c:pt>
                <c:pt idx="5">
                  <c:v>1</c:v>
                </c:pt>
                <c:pt idx="6">
                  <c:v>15</c:v>
                </c:pt>
                <c:pt idx="7">
                  <c:v>13</c:v>
                </c:pt>
                <c:pt idx="8">
                  <c:v>7</c:v>
                </c:pt>
                <c:pt idx="9">
                  <c:v>15</c:v>
                </c:pt>
                <c:pt idx="10">
                  <c:v>14</c:v>
                </c:pt>
                <c:pt idx="11">
                  <c:v>7</c:v>
                </c:pt>
                <c:pt idx="12">
                  <c:v>3</c:v>
                </c:pt>
                <c:pt idx="13">
                  <c:v>1</c:v>
                </c:pt>
                <c:pt idx="14">
                  <c:v>2</c:v>
                </c:pt>
                <c:pt idx="15">
                  <c:v>2</c:v>
                </c:pt>
                <c:pt idx="16">
                  <c:v>1</c:v>
                </c:pt>
              </c:numCache>
            </c:numRef>
          </c:val>
          <c:extLst>
            <c:ext xmlns:c16="http://schemas.microsoft.com/office/drawing/2014/chart" uri="{C3380CC4-5D6E-409C-BE32-E72D297353CC}">
              <c16:uniqueId val="{00000001-402C-4B04-8779-366618102E04}"/>
            </c:ext>
          </c:extLst>
        </c:ser>
        <c:ser>
          <c:idx val="2"/>
          <c:order val="2"/>
          <c:tx>
            <c:strRef>
              <c:f>'Requirements by Priority'!$F$3:$F$4</c:f>
              <c:strCache>
                <c:ptCount val="1"/>
                <c:pt idx="0">
                  <c:v>Emerging</c:v>
                </c:pt>
              </c:strCache>
            </c:strRef>
          </c:tx>
          <c:spPr>
            <a:solidFill>
              <a:schemeClr val="accent4"/>
            </a:solidFill>
            <a:ln>
              <a:noFill/>
            </a:ln>
            <a:effectLst/>
          </c:spPr>
          <c:invertIfNegative val="0"/>
          <c:cat>
            <c:multiLvlStrRef>
              <c:f>'Requirements by Priority'!$B$5:$C$26</c:f>
              <c:multiLvlStrCache>
                <c:ptCount val="17"/>
                <c:lvl>
                  <c:pt idx="0">
                    <c:v>Experience</c:v>
                  </c:pt>
                  <c:pt idx="1">
                    <c:v>Management Approach</c:v>
                  </c:pt>
                  <c:pt idx="2">
                    <c:v>Warehouse and Inventory Management</c:v>
                  </c:pt>
                  <c:pt idx="3">
                    <c:v>Data Management</c:v>
                  </c:pt>
                  <c:pt idx="4">
                    <c:v>Interoperability</c:v>
                  </c:pt>
                  <c:pt idx="5">
                    <c:v>Extensibility</c:v>
                  </c:pt>
                  <c:pt idx="6">
                    <c:v>Forecasting &amp; Planning</c:v>
                  </c:pt>
                  <c:pt idx="7">
                    <c:v>Supplier &amp; Contract Management</c:v>
                  </c:pt>
                  <c:pt idx="8">
                    <c:v>Procurement Management</c:v>
                  </c:pt>
                  <c:pt idx="9">
                    <c:v>Order Management</c:v>
                  </c:pt>
                  <c:pt idx="10">
                    <c:v>Transportation Management</c:v>
                  </c:pt>
                  <c:pt idx="11">
                    <c:v>Track &amp; Trace</c:v>
                  </c:pt>
                  <c:pt idx="12">
                    <c:v>Analytics and Reporting</c:v>
                  </c:pt>
                  <c:pt idx="13">
                    <c:v>Hosting Options</c:v>
                  </c:pt>
                  <c:pt idx="14">
                    <c:v>Connectivity</c:v>
                  </c:pt>
                  <c:pt idx="15">
                    <c:v>User Experience</c:v>
                  </c:pt>
                  <c:pt idx="16">
                    <c:v>Security</c:v>
                  </c:pt>
                </c:lvl>
                <c:lvl>
                  <c:pt idx="0">
                    <c:v>Partnership</c:v>
                  </c:pt>
                  <c:pt idx="2">
                    <c:v>Common</c:v>
                  </c:pt>
                  <c:pt idx="3">
                    <c:v>Functional</c:v>
                  </c:pt>
                  <c:pt idx="13">
                    <c:v>Non-Functional</c:v>
                  </c:pt>
                </c:lvl>
              </c:multiLvlStrCache>
            </c:multiLvlStrRef>
          </c:cat>
          <c:val>
            <c:numRef>
              <c:f>'Requirements by Priority'!$F$5:$F$26</c:f>
              <c:numCache>
                <c:formatCode>General</c:formatCode>
                <c:ptCount val="17"/>
                <c:pt idx="2">
                  <c:v>17</c:v>
                </c:pt>
                <c:pt idx="3">
                  <c:v>3</c:v>
                </c:pt>
                <c:pt idx="4">
                  <c:v>1</c:v>
                </c:pt>
                <c:pt idx="10">
                  <c:v>1</c:v>
                </c:pt>
                <c:pt idx="11">
                  <c:v>4</c:v>
                </c:pt>
                <c:pt idx="12">
                  <c:v>1</c:v>
                </c:pt>
                <c:pt idx="14">
                  <c:v>1</c:v>
                </c:pt>
              </c:numCache>
            </c:numRef>
          </c:val>
          <c:extLst>
            <c:ext xmlns:c16="http://schemas.microsoft.com/office/drawing/2014/chart" uri="{C3380CC4-5D6E-409C-BE32-E72D297353CC}">
              <c16:uniqueId val="{00000002-402C-4B04-8779-366618102E04}"/>
            </c:ext>
          </c:extLst>
        </c:ser>
        <c:dLbls>
          <c:showLegendKey val="0"/>
          <c:showVal val="0"/>
          <c:showCatName val="0"/>
          <c:showSerName val="0"/>
          <c:showPercent val="0"/>
          <c:showBubbleSize val="0"/>
        </c:dLbls>
        <c:gapWidth val="26"/>
        <c:overlap val="100"/>
        <c:axId val="171823488"/>
        <c:axId val="171825024"/>
      </c:barChart>
      <c:catAx>
        <c:axId val="17182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825024"/>
        <c:crosses val="autoZero"/>
        <c:auto val="1"/>
        <c:lblAlgn val="ctr"/>
        <c:lblOffset val="100"/>
        <c:noMultiLvlLbl val="0"/>
      </c:catAx>
      <c:valAx>
        <c:axId val="171825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8234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[TSS - RFP Technical Scoring Guide Template - v2.5.7.xlsx]Scoring Results!PivotTable5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Requirements Score Comparison based on points possible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bg1"/>
            </a:solidFill>
            <a:round/>
          </a:ln>
          <a:effectLst/>
        </c:spPr>
        <c:marker>
          <c:symbol val="circle"/>
          <c:size val="5"/>
          <c:spPr>
            <a:solidFill>
              <a:schemeClr val="bg1"/>
            </a:solidFill>
            <a:ln w="9525">
              <a:solidFill>
                <a:schemeClr val="bg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6350" cap="rnd">
            <a:solidFill>
              <a:schemeClr val="tx1">
                <a:lumMod val="65000"/>
                <a:lumOff val="35000"/>
              </a:schemeClr>
            </a:solidFill>
            <a:prstDash val="sysDot"/>
            <a:round/>
          </a:ln>
          <a:effectLst/>
        </c:spPr>
        <c:marker>
          <c:symbol val="circle"/>
          <c:size val="5"/>
          <c:spPr>
            <a:noFill/>
            <a:ln w="6350">
              <a:solidFill>
                <a:schemeClr val="tx1">
                  <a:lumMod val="65000"/>
                  <a:lumOff val="35000"/>
                </a:schemeClr>
              </a:solidFill>
              <a:prstDash val="sysDot"/>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
        <c:spPr>
          <a:solidFill>
            <a:schemeClr val="accent1"/>
          </a:solidFill>
          <a:ln w="25400" cap="rnd">
            <a:noFill/>
            <a:round/>
          </a:ln>
          <a:effectLst/>
        </c:spPr>
        <c:marker>
          <c:symbol val="circle"/>
          <c:size val="5"/>
          <c:spPr>
            <a:solidFill>
              <a:srgbClr val="C00000"/>
            </a:solidFill>
            <a:ln w="9525">
              <a:solidFill>
                <a:srgbClr val="C0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5400" cap="rnd">
            <a:no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5400" cap="rnd">
            <a:no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ln w="28575" cap="rnd">
            <a:solidFill>
              <a:schemeClr val="accent2">
                <a:lumMod val="50000"/>
              </a:schemeClr>
            </a:solidFill>
            <a:round/>
          </a:ln>
          <a:effectLst/>
        </c:spPr>
        <c:marker>
          <c:symbol val="circle"/>
          <c:size val="5"/>
          <c:spPr>
            <a:solidFill>
              <a:schemeClr val="accent3"/>
            </a:solidFill>
            <a:ln w="9525">
              <a:solidFill>
                <a:schemeClr val="accent2">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1"/>
          <c:order val="1"/>
          <c:tx>
            <c:strRef>
              <c:f>'Scoring Results'!$E$3</c:f>
              <c:strCache>
                <c:ptCount val="1"/>
                <c:pt idx="0">
                  <c:v>Total Possible</c:v>
                </c:pt>
              </c:strCache>
            </c:strRef>
          </c:tx>
          <c:spPr>
            <a:ln w="6350" cap="rnd">
              <a:solidFill>
                <a:schemeClr val="tx1">
                  <a:lumMod val="65000"/>
                  <a:lumOff val="35000"/>
                </a:schemeClr>
              </a:solidFill>
              <a:prstDash val="sysDot"/>
              <a:round/>
            </a:ln>
            <a:effectLst/>
          </c:spPr>
          <c:marker>
            <c:symbol val="circle"/>
            <c:size val="5"/>
            <c:spPr>
              <a:noFill/>
              <a:ln w="6350">
                <a:solidFill>
                  <a:schemeClr val="tx1">
                    <a:lumMod val="65000"/>
                    <a:lumOff val="35000"/>
                  </a:schemeClr>
                </a:solidFill>
                <a:prstDash val="sysDot"/>
              </a:ln>
              <a:effectLst/>
            </c:spPr>
          </c:marker>
          <c:cat>
            <c:multiLvlStrRef>
              <c:f>'Scoring Results'!$B$4:$C$25</c:f>
              <c:multiLvlStrCache>
                <c:ptCount val="17"/>
                <c:lvl>
                  <c:pt idx="0">
                    <c:v>Experience</c:v>
                  </c:pt>
                  <c:pt idx="1">
                    <c:v>Management Approach</c:v>
                  </c:pt>
                  <c:pt idx="2">
                    <c:v>Warehouse and Inventory Management</c:v>
                  </c:pt>
                  <c:pt idx="3">
                    <c:v>Analytics and Reporting</c:v>
                  </c:pt>
                  <c:pt idx="4">
                    <c:v>Data Management</c:v>
                  </c:pt>
                  <c:pt idx="5">
                    <c:v>Extensibility</c:v>
                  </c:pt>
                  <c:pt idx="6">
                    <c:v>Forecasting &amp; Planning</c:v>
                  </c:pt>
                  <c:pt idx="7">
                    <c:v>Interoperability</c:v>
                  </c:pt>
                  <c:pt idx="8">
                    <c:v>Order Management</c:v>
                  </c:pt>
                  <c:pt idx="9">
                    <c:v>Procurement Management</c:v>
                  </c:pt>
                  <c:pt idx="10">
                    <c:v>Supplier &amp; Contract Management</c:v>
                  </c:pt>
                  <c:pt idx="11">
                    <c:v>Track &amp; Trace</c:v>
                  </c:pt>
                  <c:pt idx="12">
                    <c:v>Transportation Management</c:v>
                  </c:pt>
                  <c:pt idx="13">
                    <c:v>Connectivity</c:v>
                  </c:pt>
                  <c:pt idx="14">
                    <c:v>Hosting Options</c:v>
                  </c:pt>
                  <c:pt idx="15">
                    <c:v>Security</c:v>
                  </c:pt>
                  <c:pt idx="16">
                    <c:v>User Experience</c:v>
                  </c:pt>
                </c:lvl>
                <c:lvl>
                  <c:pt idx="0">
                    <c:v>Partnership</c:v>
                  </c:pt>
                  <c:pt idx="2">
                    <c:v>Common</c:v>
                  </c:pt>
                  <c:pt idx="3">
                    <c:v>Functional</c:v>
                  </c:pt>
                  <c:pt idx="13">
                    <c:v>Non-Functional</c:v>
                  </c:pt>
                </c:lvl>
              </c:multiLvlStrCache>
            </c:multiLvlStrRef>
          </c:cat>
          <c:val>
            <c:numRef>
              <c:f>'Scoring Results'!$E$4:$E$25</c:f>
              <c:numCache>
                <c:formatCode>0</c:formatCode>
                <c:ptCount val="17"/>
                <c:pt idx="0">
                  <c:v>252</c:v>
                </c:pt>
                <c:pt idx="1">
                  <c:v>264</c:v>
                </c:pt>
                <c:pt idx="2">
                  <c:v>1096</c:v>
                </c:pt>
                <c:pt idx="3">
                  <c:v>552</c:v>
                </c:pt>
                <c:pt idx="4">
                  <c:v>428</c:v>
                </c:pt>
                <c:pt idx="5">
                  <c:v>192</c:v>
                </c:pt>
                <c:pt idx="6">
                  <c:v>600</c:v>
                </c:pt>
                <c:pt idx="7">
                  <c:v>64</c:v>
                </c:pt>
                <c:pt idx="8">
                  <c:v>684</c:v>
                </c:pt>
                <c:pt idx="9">
                  <c:v>468</c:v>
                </c:pt>
                <c:pt idx="10">
                  <c:v>756</c:v>
                </c:pt>
                <c:pt idx="11">
                  <c:v>88</c:v>
                </c:pt>
                <c:pt idx="12">
                  <c:v>244</c:v>
                </c:pt>
                <c:pt idx="13">
                  <c:v>120</c:v>
                </c:pt>
                <c:pt idx="14">
                  <c:v>84</c:v>
                </c:pt>
                <c:pt idx="15">
                  <c:v>48</c:v>
                </c:pt>
                <c:pt idx="16">
                  <c:v>132</c:v>
                </c:pt>
              </c:numCache>
            </c:numRef>
          </c:val>
          <c:smooth val="0"/>
          <c:extLst>
            <c:ext xmlns:c16="http://schemas.microsoft.com/office/drawing/2014/chart" uri="{C3380CC4-5D6E-409C-BE32-E72D297353CC}">
              <c16:uniqueId val="{00000001-4E5F-4F72-B7D5-E82C48BC8B64}"/>
            </c:ext>
          </c:extLst>
        </c:ser>
        <c:ser>
          <c:idx val="0"/>
          <c:order val="0"/>
          <c:tx>
            <c:strRef>
              <c:f>'Scoring Results'!$D$3</c:f>
              <c:strCache>
                <c:ptCount val="1"/>
                <c:pt idx="0">
                  <c:v># Req</c:v>
                </c:pt>
              </c:strCache>
            </c:strRef>
          </c:tx>
          <c:spPr>
            <a:ln w="28575" cap="rnd">
              <a:solidFill>
                <a:schemeClr val="bg1"/>
              </a:solidFill>
              <a:round/>
            </a:ln>
            <a:effectLst/>
          </c:spPr>
          <c:marker>
            <c:symbol val="circle"/>
            <c:size val="5"/>
            <c:spPr>
              <a:solidFill>
                <a:schemeClr val="bg1"/>
              </a:solidFill>
              <a:ln w="9525">
                <a:solidFill>
                  <a:schemeClr val="bg1"/>
                </a:solidFill>
              </a:ln>
              <a:effectLst/>
            </c:spPr>
          </c:marker>
          <c:cat>
            <c:multiLvlStrRef>
              <c:f>'Scoring Results'!$B$4:$C$25</c:f>
              <c:multiLvlStrCache>
                <c:ptCount val="17"/>
                <c:lvl>
                  <c:pt idx="0">
                    <c:v>Experience</c:v>
                  </c:pt>
                  <c:pt idx="1">
                    <c:v>Management Approach</c:v>
                  </c:pt>
                  <c:pt idx="2">
                    <c:v>Warehouse and Inventory Management</c:v>
                  </c:pt>
                  <c:pt idx="3">
                    <c:v>Analytics and Reporting</c:v>
                  </c:pt>
                  <c:pt idx="4">
                    <c:v>Data Management</c:v>
                  </c:pt>
                  <c:pt idx="5">
                    <c:v>Extensibility</c:v>
                  </c:pt>
                  <c:pt idx="6">
                    <c:v>Forecasting &amp; Planning</c:v>
                  </c:pt>
                  <c:pt idx="7">
                    <c:v>Interoperability</c:v>
                  </c:pt>
                  <c:pt idx="8">
                    <c:v>Order Management</c:v>
                  </c:pt>
                  <c:pt idx="9">
                    <c:v>Procurement Management</c:v>
                  </c:pt>
                  <c:pt idx="10">
                    <c:v>Supplier &amp; Contract Management</c:v>
                  </c:pt>
                  <c:pt idx="11">
                    <c:v>Track &amp; Trace</c:v>
                  </c:pt>
                  <c:pt idx="12">
                    <c:v>Transportation Management</c:v>
                  </c:pt>
                  <c:pt idx="13">
                    <c:v>Connectivity</c:v>
                  </c:pt>
                  <c:pt idx="14">
                    <c:v>Hosting Options</c:v>
                  </c:pt>
                  <c:pt idx="15">
                    <c:v>Security</c:v>
                  </c:pt>
                  <c:pt idx="16">
                    <c:v>User Experience</c:v>
                  </c:pt>
                </c:lvl>
                <c:lvl>
                  <c:pt idx="0">
                    <c:v>Partnership</c:v>
                  </c:pt>
                  <c:pt idx="2">
                    <c:v>Common</c:v>
                  </c:pt>
                  <c:pt idx="3">
                    <c:v>Functional</c:v>
                  </c:pt>
                  <c:pt idx="13">
                    <c:v>Non-Functional</c:v>
                  </c:pt>
                </c:lvl>
              </c:multiLvlStrCache>
            </c:multiLvlStrRef>
          </c:cat>
          <c:val>
            <c:numRef>
              <c:f>'Scoring Results'!$D$4:$D$25</c:f>
              <c:numCache>
                <c:formatCode>General</c:formatCode>
                <c:ptCount val="17"/>
                <c:pt idx="0">
                  <c:v>7</c:v>
                </c:pt>
                <c:pt idx="1">
                  <c:v>8</c:v>
                </c:pt>
                <c:pt idx="2">
                  <c:v>69</c:v>
                </c:pt>
                <c:pt idx="3">
                  <c:v>28</c:v>
                </c:pt>
                <c:pt idx="4">
                  <c:v>20</c:v>
                </c:pt>
                <c:pt idx="5">
                  <c:v>6</c:v>
                </c:pt>
                <c:pt idx="6">
                  <c:v>27</c:v>
                </c:pt>
                <c:pt idx="7">
                  <c:v>8</c:v>
                </c:pt>
                <c:pt idx="8">
                  <c:v>29</c:v>
                </c:pt>
                <c:pt idx="9">
                  <c:v>18</c:v>
                </c:pt>
                <c:pt idx="10">
                  <c:v>30</c:v>
                </c:pt>
                <c:pt idx="11">
                  <c:v>11</c:v>
                </c:pt>
                <c:pt idx="12">
                  <c:v>17</c:v>
                </c:pt>
                <c:pt idx="13">
                  <c:v>6</c:v>
                </c:pt>
                <c:pt idx="14">
                  <c:v>3</c:v>
                </c:pt>
                <c:pt idx="15">
                  <c:v>5</c:v>
                </c:pt>
                <c:pt idx="16">
                  <c:v>5</c:v>
                </c:pt>
              </c:numCache>
            </c:numRef>
          </c:val>
          <c:smooth val="0"/>
          <c:extLst>
            <c:ext xmlns:c16="http://schemas.microsoft.com/office/drawing/2014/chart" uri="{C3380CC4-5D6E-409C-BE32-E72D297353CC}">
              <c16:uniqueId val="{00000000-4E5F-4F72-B7D5-E82C48BC8B64}"/>
            </c:ext>
          </c:extLst>
        </c:ser>
        <c:ser>
          <c:idx val="2"/>
          <c:order val="2"/>
          <c:tx>
            <c:strRef>
              <c:f>'Scoring Results'!$F$3</c:f>
              <c:strCache>
                <c:ptCount val="1"/>
                <c:pt idx="0">
                  <c:v>Vendor 1</c:v>
                </c:pt>
              </c:strCache>
            </c:strRef>
          </c:tx>
          <c:spPr>
            <a:ln w="28575" cap="rnd">
              <a:solidFill>
                <a:schemeClr val="accent2">
                  <a:lumMod val="50000"/>
                </a:schemeClr>
              </a:solidFill>
              <a:round/>
            </a:ln>
            <a:effectLst/>
          </c:spPr>
          <c:marker>
            <c:symbol val="circle"/>
            <c:size val="5"/>
            <c:spPr>
              <a:solidFill>
                <a:schemeClr val="accent3"/>
              </a:solidFill>
              <a:ln w="9525">
                <a:solidFill>
                  <a:schemeClr val="accent2">
                    <a:lumMod val="50000"/>
                  </a:schemeClr>
                </a:solidFill>
              </a:ln>
              <a:effectLst/>
            </c:spPr>
          </c:marker>
          <c:cat>
            <c:multiLvlStrRef>
              <c:f>'Scoring Results'!$B$4:$C$25</c:f>
              <c:multiLvlStrCache>
                <c:ptCount val="17"/>
                <c:lvl>
                  <c:pt idx="0">
                    <c:v>Experience</c:v>
                  </c:pt>
                  <c:pt idx="1">
                    <c:v>Management Approach</c:v>
                  </c:pt>
                  <c:pt idx="2">
                    <c:v>Warehouse and Inventory Management</c:v>
                  </c:pt>
                  <c:pt idx="3">
                    <c:v>Analytics and Reporting</c:v>
                  </c:pt>
                  <c:pt idx="4">
                    <c:v>Data Management</c:v>
                  </c:pt>
                  <c:pt idx="5">
                    <c:v>Extensibility</c:v>
                  </c:pt>
                  <c:pt idx="6">
                    <c:v>Forecasting &amp; Planning</c:v>
                  </c:pt>
                  <c:pt idx="7">
                    <c:v>Interoperability</c:v>
                  </c:pt>
                  <c:pt idx="8">
                    <c:v>Order Management</c:v>
                  </c:pt>
                  <c:pt idx="9">
                    <c:v>Procurement Management</c:v>
                  </c:pt>
                  <c:pt idx="10">
                    <c:v>Supplier &amp; Contract Management</c:v>
                  </c:pt>
                  <c:pt idx="11">
                    <c:v>Track &amp; Trace</c:v>
                  </c:pt>
                  <c:pt idx="12">
                    <c:v>Transportation Management</c:v>
                  </c:pt>
                  <c:pt idx="13">
                    <c:v>Connectivity</c:v>
                  </c:pt>
                  <c:pt idx="14">
                    <c:v>Hosting Options</c:v>
                  </c:pt>
                  <c:pt idx="15">
                    <c:v>Security</c:v>
                  </c:pt>
                  <c:pt idx="16">
                    <c:v>User Experience</c:v>
                  </c:pt>
                </c:lvl>
                <c:lvl>
                  <c:pt idx="0">
                    <c:v>Partnership</c:v>
                  </c:pt>
                  <c:pt idx="2">
                    <c:v>Common</c:v>
                  </c:pt>
                  <c:pt idx="3">
                    <c:v>Functional</c:v>
                  </c:pt>
                  <c:pt idx="13">
                    <c:v>Non-Functional</c:v>
                  </c:pt>
                </c:lvl>
              </c:multiLvlStrCache>
            </c:multiLvlStrRef>
          </c:cat>
          <c:val>
            <c:numRef>
              <c:f>'Scoring Results'!$F$4:$F$25</c:f>
              <c:numCache>
                <c:formatCode>General</c:formatCode>
                <c:ptCount val="17"/>
                <c:pt idx="0">
                  <c:v>216</c:v>
                </c:pt>
                <c:pt idx="1">
                  <c:v>198.6</c:v>
                </c:pt>
                <c:pt idx="2">
                  <c:v>427</c:v>
                </c:pt>
                <c:pt idx="3">
                  <c:v>135</c:v>
                </c:pt>
                <c:pt idx="4">
                  <c:v>126</c:v>
                </c:pt>
                <c:pt idx="5">
                  <c:v>153</c:v>
                </c:pt>
                <c:pt idx="6">
                  <c:v>24</c:v>
                </c:pt>
                <c:pt idx="7">
                  <c:v>64</c:v>
                </c:pt>
                <c:pt idx="8">
                  <c:v>0</c:v>
                </c:pt>
                <c:pt idx="9">
                  <c:v>0</c:v>
                </c:pt>
                <c:pt idx="10">
                  <c:v>0</c:v>
                </c:pt>
                <c:pt idx="11">
                  <c:v>16</c:v>
                </c:pt>
                <c:pt idx="12">
                  <c:v>0</c:v>
                </c:pt>
                <c:pt idx="13">
                  <c:v>63</c:v>
                </c:pt>
                <c:pt idx="14">
                  <c:v>42</c:v>
                </c:pt>
                <c:pt idx="15">
                  <c:v>36</c:v>
                </c:pt>
                <c:pt idx="16">
                  <c:v>81</c:v>
                </c:pt>
              </c:numCache>
            </c:numRef>
          </c:val>
          <c:smooth val="0"/>
          <c:extLst>
            <c:ext xmlns:c16="http://schemas.microsoft.com/office/drawing/2014/chart" uri="{C3380CC4-5D6E-409C-BE32-E72D297353CC}">
              <c16:uniqueId val="{00000007-18BB-491B-A401-0DA968593406}"/>
            </c:ext>
          </c:extLst>
        </c:ser>
        <c:ser>
          <c:idx val="3"/>
          <c:order val="3"/>
          <c:tx>
            <c:strRef>
              <c:f>'Scoring Results'!$G$3</c:f>
              <c:strCache>
                <c:ptCount val="1"/>
                <c:pt idx="0">
                  <c:v>Vendor 2</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multiLvlStrRef>
              <c:f>'Scoring Results'!$B$4:$C$25</c:f>
              <c:multiLvlStrCache>
                <c:ptCount val="17"/>
                <c:lvl>
                  <c:pt idx="0">
                    <c:v>Experience</c:v>
                  </c:pt>
                  <c:pt idx="1">
                    <c:v>Management Approach</c:v>
                  </c:pt>
                  <c:pt idx="2">
                    <c:v>Warehouse and Inventory Management</c:v>
                  </c:pt>
                  <c:pt idx="3">
                    <c:v>Analytics and Reporting</c:v>
                  </c:pt>
                  <c:pt idx="4">
                    <c:v>Data Management</c:v>
                  </c:pt>
                  <c:pt idx="5">
                    <c:v>Extensibility</c:v>
                  </c:pt>
                  <c:pt idx="6">
                    <c:v>Forecasting &amp; Planning</c:v>
                  </c:pt>
                  <c:pt idx="7">
                    <c:v>Interoperability</c:v>
                  </c:pt>
                  <c:pt idx="8">
                    <c:v>Order Management</c:v>
                  </c:pt>
                  <c:pt idx="9">
                    <c:v>Procurement Management</c:v>
                  </c:pt>
                  <c:pt idx="10">
                    <c:v>Supplier &amp; Contract Management</c:v>
                  </c:pt>
                  <c:pt idx="11">
                    <c:v>Track &amp; Trace</c:v>
                  </c:pt>
                  <c:pt idx="12">
                    <c:v>Transportation Management</c:v>
                  </c:pt>
                  <c:pt idx="13">
                    <c:v>Connectivity</c:v>
                  </c:pt>
                  <c:pt idx="14">
                    <c:v>Hosting Options</c:v>
                  </c:pt>
                  <c:pt idx="15">
                    <c:v>Security</c:v>
                  </c:pt>
                  <c:pt idx="16">
                    <c:v>User Experience</c:v>
                  </c:pt>
                </c:lvl>
                <c:lvl>
                  <c:pt idx="0">
                    <c:v>Partnership</c:v>
                  </c:pt>
                  <c:pt idx="2">
                    <c:v>Common</c:v>
                  </c:pt>
                  <c:pt idx="3">
                    <c:v>Functional</c:v>
                  </c:pt>
                  <c:pt idx="13">
                    <c:v>Non-Functional</c:v>
                  </c:pt>
                </c:lvl>
              </c:multiLvlStrCache>
            </c:multiLvlStrRef>
          </c:cat>
          <c:val>
            <c:numRef>
              <c:f>'Scoring Results'!$G$4:$G$25</c:f>
              <c:numCache>
                <c:formatCode>General</c:formatCode>
                <c:ptCount val="17"/>
                <c:pt idx="0">
                  <c:v>216</c:v>
                </c:pt>
                <c:pt idx="1">
                  <c:v>141</c:v>
                </c:pt>
                <c:pt idx="2">
                  <c:v>661</c:v>
                </c:pt>
                <c:pt idx="3">
                  <c:v>276</c:v>
                </c:pt>
                <c:pt idx="4">
                  <c:v>285</c:v>
                </c:pt>
                <c:pt idx="5">
                  <c:v>162</c:v>
                </c:pt>
                <c:pt idx="6">
                  <c:v>24</c:v>
                </c:pt>
                <c:pt idx="7">
                  <c:v>46</c:v>
                </c:pt>
                <c:pt idx="8">
                  <c:v>312</c:v>
                </c:pt>
                <c:pt idx="9">
                  <c:v>210</c:v>
                </c:pt>
                <c:pt idx="10">
                  <c:v>0</c:v>
                </c:pt>
                <c:pt idx="11">
                  <c:v>27</c:v>
                </c:pt>
                <c:pt idx="12">
                  <c:v>56</c:v>
                </c:pt>
                <c:pt idx="13">
                  <c:v>99</c:v>
                </c:pt>
                <c:pt idx="14">
                  <c:v>42</c:v>
                </c:pt>
                <c:pt idx="15">
                  <c:v>36</c:v>
                </c:pt>
                <c:pt idx="16">
                  <c:v>90</c:v>
                </c:pt>
              </c:numCache>
            </c:numRef>
          </c:val>
          <c:smooth val="0"/>
          <c:extLst>
            <c:ext xmlns:c16="http://schemas.microsoft.com/office/drawing/2014/chart" uri="{C3380CC4-5D6E-409C-BE32-E72D297353CC}">
              <c16:uniqueId val="{00000008-18BB-491B-A401-0DA968593406}"/>
            </c:ext>
          </c:extLst>
        </c:ser>
        <c:ser>
          <c:idx val="4"/>
          <c:order val="4"/>
          <c:tx>
            <c:strRef>
              <c:f>'Scoring Results'!$H$3</c:f>
              <c:strCache>
                <c:ptCount val="1"/>
                <c:pt idx="0">
                  <c:v>Vendor 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multiLvlStrRef>
              <c:f>'Scoring Results'!$B$4:$C$25</c:f>
              <c:multiLvlStrCache>
                <c:ptCount val="17"/>
                <c:lvl>
                  <c:pt idx="0">
                    <c:v>Experience</c:v>
                  </c:pt>
                  <c:pt idx="1">
                    <c:v>Management Approach</c:v>
                  </c:pt>
                  <c:pt idx="2">
                    <c:v>Warehouse and Inventory Management</c:v>
                  </c:pt>
                  <c:pt idx="3">
                    <c:v>Analytics and Reporting</c:v>
                  </c:pt>
                  <c:pt idx="4">
                    <c:v>Data Management</c:v>
                  </c:pt>
                  <c:pt idx="5">
                    <c:v>Extensibility</c:v>
                  </c:pt>
                  <c:pt idx="6">
                    <c:v>Forecasting &amp; Planning</c:v>
                  </c:pt>
                  <c:pt idx="7">
                    <c:v>Interoperability</c:v>
                  </c:pt>
                  <c:pt idx="8">
                    <c:v>Order Management</c:v>
                  </c:pt>
                  <c:pt idx="9">
                    <c:v>Procurement Management</c:v>
                  </c:pt>
                  <c:pt idx="10">
                    <c:v>Supplier &amp; Contract Management</c:v>
                  </c:pt>
                  <c:pt idx="11">
                    <c:v>Track &amp; Trace</c:v>
                  </c:pt>
                  <c:pt idx="12">
                    <c:v>Transportation Management</c:v>
                  </c:pt>
                  <c:pt idx="13">
                    <c:v>Connectivity</c:v>
                  </c:pt>
                  <c:pt idx="14">
                    <c:v>Hosting Options</c:v>
                  </c:pt>
                  <c:pt idx="15">
                    <c:v>Security</c:v>
                  </c:pt>
                  <c:pt idx="16">
                    <c:v>User Experience</c:v>
                  </c:pt>
                </c:lvl>
                <c:lvl>
                  <c:pt idx="0">
                    <c:v>Partnership</c:v>
                  </c:pt>
                  <c:pt idx="2">
                    <c:v>Common</c:v>
                  </c:pt>
                  <c:pt idx="3">
                    <c:v>Functional</c:v>
                  </c:pt>
                  <c:pt idx="13">
                    <c:v>Non-Functional</c:v>
                  </c:pt>
                </c:lvl>
              </c:multiLvlStrCache>
            </c:multiLvlStrRef>
          </c:cat>
          <c:val>
            <c:numRef>
              <c:f>'Scoring Results'!$H$4:$H$25</c:f>
              <c:numCache>
                <c:formatCode>General</c:formatCode>
                <c:ptCount val="17"/>
                <c:pt idx="0">
                  <c:v>90</c:v>
                </c:pt>
                <c:pt idx="1">
                  <c:v>153</c:v>
                </c:pt>
                <c:pt idx="2">
                  <c:v>268</c:v>
                </c:pt>
                <c:pt idx="3">
                  <c:v>72</c:v>
                </c:pt>
                <c:pt idx="4">
                  <c:v>66</c:v>
                </c:pt>
                <c:pt idx="5">
                  <c:v>60</c:v>
                </c:pt>
                <c:pt idx="6">
                  <c:v>12</c:v>
                </c:pt>
                <c:pt idx="7">
                  <c:v>14</c:v>
                </c:pt>
                <c:pt idx="8">
                  <c:v>0</c:v>
                </c:pt>
                <c:pt idx="9">
                  <c:v>0</c:v>
                </c:pt>
                <c:pt idx="10">
                  <c:v>0</c:v>
                </c:pt>
                <c:pt idx="11">
                  <c:v>7</c:v>
                </c:pt>
                <c:pt idx="12">
                  <c:v>0</c:v>
                </c:pt>
                <c:pt idx="13">
                  <c:v>36</c:v>
                </c:pt>
                <c:pt idx="14">
                  <c:v>42</c:v>
                </c:pt>
                <c:pt idx="15">
                  <c:v>24</c:v>
                </c:pt>
                <c:pt idx="16">
                  <c:v>39</c:v>
                </c:pt>
              </c:numCache>
            </c:numRef>
          </c:val>
          <c:smooth val="0"/>
          <c:extLst>
            <c:ext xmlns:c16="http://schemas.microsoft.com/office/drawing/2014/chart" uri="{C3380CC4-5D6E-409C-BE32-E72D297353CC}">
              <c16:uniqueId val="{00000009-18BB-491B-A401-0DA968593406}"/>
            </c:ext>
          </c:extLst>
        </c:ser>
        <c:dLbls>
          <c:showLegendKey val="0"/>
          <c:showVal val="0"/>
          <c:showCatName val="0"/>
          <c:showSerName val="0"/>
          <c:showPercent val="0"/>
          <c:showBubbleSize val="0"/>
        </c:dLbls>
        <c:marker val="1"/>
        <c:smooth val="0"/>
        <c:axId val="174375680"/>
        <c:axId val="174377600"/>
      </c:lineChart>
      <c:catAx>
        <c:axId val="17437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4377600"/>
        <c:crosses val="autoZero"/>
        <c:auto val="1"/>
        <c:lblAlgn val="ctr"/>
        <c:lblOffset val="100"/>
        <c:noMultiLvlLbl val="0"/>
      </c:catAx>
      <c:valAx>
        <c:axId val="174377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375680"/>
        <c:crosses val="autoZero"/>
        <c:crossBetween val="between"/>
      </c:valAx>
      <c:spPr>
        <a:noFill/>
        <a:ln>
          <a:noFill/>
        </a:ln>
        <a:effectLst/>
      </c:spPr>
    </c:plotArea>
    <c:legend>
      <c:legendPos val="r"/>
      <c:legendEntry>
        <c:idx val="1"/>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cap="none" baseline="0">
                <a:latin typeface="+mn-lt"/>
              </a:rPr>
              <a:t>Recommendation - % Weights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7015648824331917E-2"/>
          <c:y val="0.33886213898824163"/>
          <c:w val="0.92504678597223333"/>
          <c:h val="0.56555559077224804"/>
        </c:manualLayout>
      </c:layout>
      <c:barChart>
        <c:barDir val="col"/>
        <c:grouping val="stacked"/>
        <c:varyColors val="0"/>
        <c:ser>
          <c:idx val="0"/>
          <c:order val="0"/>
          <c:tx>
            <c:strRef>
              <c:f>'Scoring Results'!$C$38</c:f>
              <c:strCache>
                <c:ptCount val="1"/>
                <c:pt idx="0">
                  <c:v>Cost</c:v>
                </c:pt>
              </c:strCache>
            </c:strRef>
          </c:tx>
          <c:spPr>
            <a:solidFill>
              <a:schemeClr val="accent1"/>
            </a:solidFill>
            <a:ln>
              <a:solidFill>
                <a:schemeClr val="accent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Results'!$D$38:$H$38</c:f>
              <c:numCache>
                <c:formatCode>0%</c:formatCode>
                <c:ptCount val="5"/>
                <c:pt idx="0">
                  <c:v>0.3</c:v>
                </c:pt>
                <c:pt idx="2">
                  <c:v>0.3</c:v>
                </c:pt>
                <c:pt idx="3">
                  <c:v>0.217</c:v>
                </c:pt>
                <c:pt idx="4">
                  <c:v>0.154</c:v>
                </c:pt>
              </c:numCache>
            </c:numRef>
          </c:val>
          <c:extLst>
            <c:ext xmlns:c16="http://schemas.microsoft.com/office/drawing/2014/chart" uri="{C3380CC4-5D6E-409C-BE32-E72D297353CC}">
              <c16:uniqueId val="{00000000-735E-4DFB-A9DF-836FBD5728EC}"/>
            </c:ext>
          </c:extLst>
        </c:ser>
        <c:ser>
          <c:idx val="1"/>
          <c:order val="1"/>
          <c:tx>
            <c:strRef>
              <c:f>'Scoring Results'!$C$39</c:f>
              <c:strCache>
                <c:ptCount val="1"/>
                <c:pt idx="0">
                  <c:v>Experience</c:v>
                </c:pt>
              </c:strCache>
            </c:strRef>
          </c:tx>
          <c:spPr>
            <a:solidFill>
              <a:schemeClr val="accent4">
                <a:lumMod val="20000"/>
                <a:lumOff val="80000"/>
              </a:schemeClr>
            </a:solidFill>
            <a:ln>
              <a:solidFill>
                <a:schemeClr val="accent4">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Results'!$D$39:$H$39</c:f>
              <c:numCache>
                <c:formatCode>0%</c:formatCode>
                <c:ptCount val="5"/>
                <c:pt idx="0">
                  <c:v>0.12</c:v>
                </c:pt>
                <c:pt idx="2">
                  <c:v>0.10285714285714284</c:v>
                </c:pt>
                <c:pt idx="3">
                  <c:v>0.10285714285714284</c:v>
                </c:pt>
                <c:pt idx="4">
                  <c:v>4.2857142857142858E-2</c:v>
                </c:pt>
              </c:numCache>
            </c:numRef>
          </c:val>
          <c:extLst>
            <c:ext xmlns:c16="http://schemas.microsoft.com/office/drawing/2014/chart" uri="{C3380CC4-5D6E-409C-BE32-E72D297353CC}">
              <c16:uniqueId val="{00000001-735E-4DFB-A9DF-836FBD5728EC}"/>
            </c:ext>
          </c:extLst>
        </c:ser>
        <c:ser>
          <c:idx val="2"/>
          <c:order val="2"/>
          <c:tx>
            <c:strRef>
              <c:f>'Scoring Results'!$C$40</c:f>
              <c:strCache>
                <c:ptCount val="1"/>
                <c:pt idx="0">
                  <c:v>Management Approach</c:v>
                </c:pt>
              </c:strCache>
            </c:strRef>
          </c:tx>
          <c:spPr>
            <a:solidFill>
              <a:schemeClr val="accent4">
                <a:lumMod val="20000"/>
                <a:lumOff val="80000"/>
              </a:schemeClr>
            </a:solidFill>
            <a:ln>
              <a:solidFill>
                <a:schemeClr val="accent4">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Results'!$D$40:$H$40</c:f>
              <c:numCache>
                <c:formatCode>0%</c:formatCode>
                <c:ptCount val="5"/>
                <c:pt idx="0">
                  <c:v>0.08</c:v>
                </c:pt>
                <c:pt idx="2">
                  <c:v>6.0181818181818177E-2</c:v>
                </c:pt>
                <c:pt idx="3">
                  <c:v>4.2727272727272725E-2</c:v>
                </c:pt>
                <c:pt idx="4">
                  <c:v>4.6363636363636371E-2</c:v>
                </c:pt>
              </c:numCache>
            </c:numRef>
          </c:val>
          <c:extLst>
            <c:ext xmlns:c16="http://schemas.microsoft.com/office/drawing/2014/chart" uri="{C3380CC4-5D6E-409C-BE32-E72D297353CC}">
              <c16:uniqueId val="{00000002-735E-4DFB-A9DF-836FBD5728EC}"/>
            </c:ext>
          </c:extLst>
        </c:ser>
        <c:ser>
          <c:idx val="3"/>
          <c:order val="3"/>
          <c:tx>
            <c:strRef>
              <c:f>'Scoring Results'!$C$42</c:f>
              <c:strCache>
                <c:ptCount val="1"/>
                <c:pt idx="0">
                  <c:v>Forecasting &amp; Planning</c:v>
                </c:pt>
              </c:strCache>
            </c:strRef>
          </c:tx>
          <c:spPr>
            <a:solidFill>
              <a:schemeClr val="accent1">
                <a:lumMod val="40000"/>
                <a:lumOff val="60000"/>
              </a:schemeClr>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Results'!$D$42:$H$42</c:f>
              <c:numCache>
                <c:formatCode>0%</c:formatCode>
                <c:ptCount val="5"/>
                <c:pt idx="0">
                  <c:v>0.02</c:v>
                </c:pt>
                <c:pt idx="2">
                  <c:v>8.0000000000000004E-4</c:v>
                </c:pt>
                <c:pt idx="3">
                  <c:v>8.0000000000000004E-4</c:v>
                </c:pt>
                <c:pt idx="4">
                  <c:v>4.0000000000000002E-4</c:v>
                </c:pt>
              </c:numCache>
            </c:numRef>
          </c:val>
          <c:extLst>
            <c:ext xmlns:c16="http://schemas.microsoft.com/office/drawing/2014/chart" uri="{C3380CC4-5D6E-409C-BE32-E72D297353CC}">
              <c16:uniqueId val="{00000003-735E-4DFB-A9DF-836FBD5728EC}"/>
            </c:ext>
          </c:extLst>
        </c:ser>
        <c:ser>
          <c:idx val="4"/>
          <c:order val="4"/>
          <c:tx>
            <c:strRef>
              <c:f>'Scoring Results'!$C$43</c:f>
              <c:strCache>
                <c:ptCount val="1"/>
                <c:pt idx="0">
                  <c:v>Order Management</c:v>
                </c:pt>
              </c:strCache>
            </c:strRef>
          </c:tx>
          <c:spPr>
            <a:solidFill>
              <a:schemeClr val="accent2">
                <a:lumMod val="20000"/>
                <a:lumOff val="80000"/>
              </a:schemeClr>
            </a:solidFill>
            <a:ln>
              <a:solidFill>
                <a:schemeClr val="accent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Results'!$D$43:$H$43</c:f>
              <c:numCache>
                <c:formatCode>0%</c:formatCode>
                <c:ptCount val="5"/>
                <c:pt idx="0">
                  <c:v>0.05</c:v>
                </c:pt>
                <c:pt idx="2">
                  <c:v>0</c:v>
                </c:pt>
                <c:pt idx="3">
                  <c:v>2.2807017543859651E-2</c:v>
                </c:pt>
                <c:pt idx="4">
                  <c:v>0</c:v>
                </c:pt>
              </c:numCache>
            </c:numRef>
          </c:val>
          <c:extLst>
            <c:ext xmlns:c16="http://schemas.microsoft.com/office/drawing/2014/chart" uri="{C3380CC4-5D6E-409C-BE32-E72D297353CC}">
              <c16:uniqueId val="{00000004-735E-4DFB-A9DF-836FBD5728EC}"/>
            </c:ext>
          </c:extLst>
        </c:ser>
        <c:ser>
          <c:idx val="5"/>
          <c:order val="5"/>
          <c:tx>
            <c:strRef>
              <c:f>'Scoring Results'!$C$44</c:f>
              <c:strCache>
                <c:ptCount val="1"/>
                <c:pt idx="0">
                  <c:v>Procurement Management</c:v>
                </c:pt>
              </c:strCache>
            </c:strRef>
          </c:tx>
          <c:spPr>
            <a:solidFill>
              <a:schemeClr val="accent6">
                <a:lumMod val="40000"/>
                <a:lumOff val="60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Results'!$D$44:$H$44</c:f>
              <c:numCache>
                <c:formatCode>0%</c:formatCode>
                <c:ptCount val="5"/>
                <c:pt idx="0">
                  <c:v>0.04</c:v>
                </c:pt>
                <c:pt idx="2">
                  <c:v>0</c:v>
                </c:pt>
                <c:pt idx="3">
                  <c:v>1.7948717948717951E-2</c:v>
                </c:pt>
                <c:pt idx="4">
                  <c:v>0</c:v>
                </c:pt>
              </c:numCache>
            </c:numRef>
          </c:val>
          <c:extLst>
            <c:ext xmlns:c16="http://schemas.microsoft.com/office/drawing/2014/chart" uri="{C3380CC4-5D6E-409C-BE32-E72D297353CC}">
              <c16:uniqueId val="{00000005-735E-4DFB-A9DF-836FBD5728EC}"/>
            </c:ext>
          </c:extLst>
        </c:ser>
        <c:ser>
          <c:idx val="6"/>
          <c:order val="6"/>
          <c:tx>
            <c:strRef>
              <c:f>'Scoring Results'!$C$45</c:f>
              <c:strCache>
                <c:ptCount val="1"/>
                <c:pt idx="0">
                  <c:v>Supplier &amp; Contract Management</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Results'!$D$45:$H$45</c:f>
              <c:numCache>
                <c:formatCode>0%</c:formatCode>
                <c:ptCount val="5"/>
                <c:pt idx="0">
                  <c:v>0.04</c:v>
                </c:pt>
                <c:pt idx="2">
                  <c:v>0</c:v>
                </c:pt>
                <c:pt idx="3">
                  <c:v>0</c:v>
                </c:pt>
                <c:pt idx="4">
                  <c:v>0</c:v>
                </c:pt>
              </c:numCache>
            </c:numRef>
          </c:val>
          <c:extLst>
            <c:ext xmlns:c16="http://schemas.microsoft.com/office/drawing/2014/chart" uri="{C3380CC4-5D6E-409C-BE32-E72D297353CC}">
              <c16:uniqueId val="{00000000-3B89-492E-978F-5C312780D3BD}"/>
            </c:ext>
          </c:extLst>
        </c:ser>
        <c:ser>
          <c:idx val="7"/>
          <c:order val="7"/>
          <c:tx>
            <c:strRef>
              <c:f>'Scoring Results'!$C$46</c:f>
              <c:strCache>
                <c:ptCount val="1"/>
                <c:pt idx="0">
                  <c:v>Track &amp; Trace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Results'!$D$46:$H$46</c:f>
              <c:numCache>
                <c:formatCode>0%</c:formatCode>
                <c:ptCount val="5"/>
                <c:pt idx="0">
                  <c:v>0</c:v>
                </c:pt>
                <c:pt idx="2">
                  <c:v>0</c:v>
                </c:pt>
                <c:pt idx="3">
                  <c:v>0</c:v>
                </c:pt>
                <c:pt idx="4">
                  <c:v>0</c:v>
                </c:pt>
              </c:numCache>
            </c:numRef>
          </c:val>
          <c:extLst>
            <c:ext xmlns:c16="http://schemas.microsoft.com/office/drawing/2014/chart" uri="{C3380CC4-5D6E-409C-BE32-E72D297353CC}">
              <c16:uniqueId val="{00000001-3B89-492E-978F-5C312780D3BD}"/>
            </c:ext>
          </c:extLst>
        </c:ser>
        <c:ser>
          <c:idx val="8"/>
          <c:order val="8"/>
          <c:tx>
            <c:strRef>
              <c:f>'Scoring Results'!$C$47</c:f>
              <c:strCache>
                <c:ptCount val="1"/>
                <c:pt idx="0">
                  <c:v>Transportation Management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Results'!$D$47:$H$47</c:f>
              <c:numCache>
                <c:formatCode>0%</c:formatCode>
                <c:ptCount val="5"/>
                <c:pt idx="0">
                  <c:v>0.03</c:v>
                </c:pt>
                <c:pt idx="2">
                  <c:v>0</c:v>
                </c:pt>
                <c:pt idx="3">
                  <c:v>6.8852459016393438E-3</c:v>
                </c:pt>
                <c:pt idx="4">
                  <c:v>0</c:v>
                </c:pt>
              </c:numCache>
            </c:numRef>
          </c:val>
          <c:extLst>
            <c:ext xmlns:c16="http://schemas.microsoft.com/office/drawing/2014/chart" uri="{C3380CC4-5D6E-409C-BE32-E72D297353CC}">
              <c16:uniqueId val="{00000002-3B89-492E-978F-5C312780D3BD}"/>
            </c:ext>
          </c:extLst>
        </c:ser>
        <c:ser>
          <c:idx val="9"/>
          <c:order val="9"/>
          <c:tx>
            <c:strRef>
              <c:f>'Scoring Results'!$C$41</c:f>
              <c:strCache>
                <c:ptCount val="1"/>
                <c:pt idx="0">
                  <c:v>Warehouse and Inventory Management</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Results'!$D$41:$H$41</c:f>
              <c:numCache>
                <c:formatCode>0%</c:formatCode>
                <c:ptCount val="5"/>
                <c:pt idx="0">
                  <c:v>0.1</c:v>
                </c:pt>
                <c:pt idx="2">
                  <c:v>3.895985401459854E-2</c:v>
                </c:pt>
                <c:pt idx="3">
                  <c:v>6.0310218978102195E-2</c:v>
                </c:pt>
                <c:pt idx="4">
                  <c:v>6.0310218978102195E-2</c:v>
                </c:pt>
              </c:numCache>
            </c:numRef>
          </c:val>
          <c:extLst>
            <c:ext xmlns:c16="http://schemas.microsoft.com/office/drawing/2014/chart" uri="{C3380CC4-5D6E-409C-BE32-E72D297353CC}">
              <c16:uniqueId val="{00000003-3B89-492E-978F-5C312780D3BD}"/>
            </c:ext>
          </c:extLst>
        </c:ser>
        <c:ser>
          <c:idx val="10"/>
          <c:order val="10"/>
          <c:tx>
            <c:strRef>
              <c:f>'Scoring Results'!$C$48</c:f>
              <c:strCache>
                <c:ptCount val="1"/>
                <c:pt idx="0">
                  <c:v>Data Management</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Results'!$D$48:$H$48</c:f>
              <c:numCache>
                <c:formatCode>0%</c:formatCode>
                <c:ptCount val="5"/>
                <c:pt idx="0">
                  <c:v>0.05</c:v>
                </c:pt>
                <c:pt idx="2">
                  <c:v>1.4719626168224299E-2</c:v>
                </c:pt>
                <c:pt idx="3">
                  <c:v>3.329439252336449E-2</c:v>
                </c:pt>
                <c:pt idx="4">
                  <c:v>7.7102803738317753E-3</c:v>
                </c:pt>
              </c:numCache>
            </c:numRef>
          </c:val>
          <c:extLst>
            <c:ext xmlns:c16="http://schemas.microsoft.com/office/drawing/2014/chart" uri="{C3380CC4-5D6E-409C-BE32-E72D297353CC}">
              <c16:uniqueId val="{00000004-3B89-492E-978F-5C312780D3BD}"/>
            </c:ext>
          </c:extLst>
        </c:ser>
        <c:ser>
          <c:idx val="11"/>
          <c:order val="11"/>
          <c:tx>
            <c:strRef>
              <c:f>'Scoring Results'!$C$49</c:f>
              <c:strCache>
                <c:ptCount val="1"/>
                <c:pt idx="0">
                  <c:v>Extensibility</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Results'!$D$49:$H$49</c:f>
              <c:numCache>
                <c:formatCode>0%</c:formatCode>
                <c:ptCount val="5"/>
                <c:pt idx="0">
                  <c:v>0.03</c:v>
                </c:pt>
                <c:pt idx="2">
                  <c:v>2.390625E-2</c:v>
                </c:pt>
                <c:pt idx="3">
                  <c:v>2.5312499999999998E-2</c:v>
                </c:pt>
                <c:pt idx="4">
                  <c:v>9.3749999999999997E-3</c:v>
                </c:pt>
              </c:numCache>
            </c:numRef>
          </c:val>
          <c:extLst>
            <c:ext xmlns:c16="http://schemas.microsoft.com/office/drawing/2014/chart" uri="{C3380CC4-5D6E-409C-BE32-E72D297353CC}">
              <c16:uniqueId val="{00000005-3B89-492E-978F-5C312780D3BD}"/>
            </c:ext>
          </c:extLst>
        </c:ser>
        <c:ser>
          <c:idx val="12"/>
          <c:order val="12"/>
          <c:tx>
            <c:strRef>
              <c:f>'Scoring Results'!$C$50</c:f>
              <c:strCache>
                <c:ptCount val="1"/>
                <c:pt idx="0">
                  <c:v>Interoperability</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Results'!$D$50:$H$50</c:f>
              <c:numCache>
                <c:formatCode>0%</c:formatCode>
                <c:ptCount val="5"/>
                <c:pt idx="0">
                  <c:v>0.02</c:v>
                </c:pt>
                <c:pt idx="2">
                  <c:v>0.02</c:v>
                </c:pt>
                <c:pt idx="3">
                  <c:v>1.4375000000000001E-2</c:v>
                </c:pt>
                <c:pt idx="4">
                  <c:v>4.3750000000000004E-3</c:v>
                </c:pt>
              </c:numCache>
            </c:numRef>
          </c:val>
          <c:extLst>
            <c:ext xmlns:c16="http://schemas.microsoft.com/office/drawing/2014/chart" uri="{C3380CC4-5D6E-409C-BE32-E72D297353CC}">
              <c16:uniqueId val="{00000006-3B89-492E-978F-5C312780D3BD}"/>
            </c:ext>
          </c:extLst>
        </c:ser>
        <c:ser>
          <c:idx val="13"/>
          <c:order val="13"/>
          <c:tx>
            <c:strRef>
              <c:f>'Scoring Results'!$C$51</c:f>
              <c:strCache>
                <c:ptCount val="1"/>
                <c:pt idx="0">
                  <c:v>Connectivity</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Results'!$D$51:$H$51</c:f>
              <c:numCache>
                <c:formatCode>0%</c:formatCode>
                <c:ptCount val="5"/>
                <c:pt idx="0">
                  <c:v>0.02</c:v>
                </c:pt>
                <c:pt idx="2">
                  <c:v>1.0500000000000001E-2</c:v>
                </c:pt>
                <c:pt idx="3">
                  <c:v>1.6500000000000001E-2</c:v>
                </c:pt>
                <c:pt idx="4">
                  <c:v>6.0000000000000001E-3</c:v>
                </c:pt>
              </c:numCache>
            </c:numRef>
          </c:val>
          <c:extLst>
            <c:ext xmlns:c16="http://schemas.microsoft.com/office/drawing/2014/chart" uri="{C3380CC4-5D6E-409C-BE32-E72D297353CC}">
              <c16:uniqueId val="{00000007-3B89-492E-978F-5C312780D3BD}"/>
            </c:ext>
          </c:extLst>
        </c:ser>
        <c:ser>
          <c:idx val="14"/>
          <c:order val="14"/>
          <c:tx>
            <c:strRef>
              <c:f>'Scoring Results'!$C$52</c:f>
              <c:strCache>
                <c:ptCount val="1"/>
                <c:pt idx="0">
                  <c:v>Hosting Options</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Results'!$D$52:$H$52</c:f>
              <c:numCache>
                <c:formatCode>0%</c:formatCode>
                <c:ptCount val="5"/>
                <c:pt idx="0">
                  <c:v>0.02</c:v>
                </c:pt>
                <c:pt idx="2">
                  <c:v>0.01</c:v>
                </c:pt>
                <c:pt idx="3">
                  <c:v>0.01</c:v>
                </c:pt>
                <c:pt idx="4">
                  <c:v>0.01</c:v>
                </c:pt>
              </c:numCache>
            </c:numRef>
          </c:val>
          <c:extLst>
            <c:ext xmlns:c16="http://schemas.microsoft.com/office/drawing/2014/chart" uri="{C3380CC4-5D6E-409C-BE32-E72D297353CC}">
              <c16:uniqueId val="{00000008-3B89-492E-978F-5C312780D3BD}"/>
            </c:ext>
          </c:extLst>
        </c:ser>
        <c:ser>
          <c:idx val="15"/>
          <c:order val="15"/>
          <c:tx>
            <c:strRef>
              <c:f>'Scoring Results'!$C$54</c:f>
              <c:strCache>
                <c:ptCount val="1"/>
                <c:pt idx="0">
                  <c:v>Security</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'Scoring Results'!$D$37:$H$37</c:f>
              <c:strCache>
                <c:ptCount val="5"/>
                <c:pt idx="0">
                  <c:v>Recommendation Portion:</c:v>
                </c:pt>
                <c:pt idx="2">
                  <c:v>Vendor 1</c:v>
                </c:pt>
                <c:pt idx="3">
                  <c:v>Vendor 2</c:v>
                </c:pt>
                <c:pt idx="4">
                  <c:v>Vendor 3</c:v>
                </c:pt>
              </c:strCache>
            </c:strRef>
          </c:cat>
          <c:val>
            <c:numRef>
              <c:f>'Scoring Results'!$D$54:$H$54</c:f>
              <c:numCache>
                <c:formatCode>0%</c:formatCode>
                <c:ptCount val="5"/>
                <c:pt idx="0">
                  <c:v>0.03</c:v>
                </c:pt>
                <c:pt idx="2">
                  <c:v>2.2499999999999999E-2</c:v>
                </c:pt>
                <c:pt idx="3">
                  <c:v>2.2499999999999999E-2</c:v>
                </c:pt>
                <c:pt idx="4">
                  <c:v>2.2499999999999999E-2</c:v>
                </c:pt>
              </c:numCache>
            </c:numRef>
          </c:val>
          <c:extLst>
            <c:ext xmlns:c16="http://schemas.microsoft.com/office/drawing/2014/chart" uri="{C3380CC4-5D6E-409C-BE32-E72D297353CC}">
              <c16:uniqueId val="{00000009-3B89-492E-978F-5C312780D3BD}"/>
            </c:ext>
          </c:extLst>
        </c:ser>
        <c:dLbls>
          <c:dLblPos val="ctr"/>
          <c:showLegendKey val="0"/>
          <c:showVal val="1"/>
          <c:showCatName val="0"/>
          <c:showSerName val="0"/>
          <c:showPercent val="0"/>
          <c:showBubbleSize val="0"/>
        </c:dLbls>
        <c:gapWidth val="49"/>
        <c:overlap val="100"/>
        <c:axId val="174719360"/>
        <c:axId val="174720896"/>
      </c:barChart>
      <c:catAx>
        <c:axId val="174719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4720896"/>
        <c:crosses val="autoZero"/>
        <c:auto val="1"/>
        <c:lblAlgn val="ctr"/>
        <c:lblOffset val="100"/>
        <c:noMultiLvlLbl val="0"/>
      </c:catAx>
      <c:valAx>
        <c:axId val="174720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719360"/>
        <c:crosses val="autoZero"/>
        <c:crossBetween val="between"/>
      </c:valAx>
      <c:spPr>
        <a:noFill/>
        <a:ln>
          <a:noFill/>
        </a:ln>
        <a:effectLst/>
      </c:spPr>
    </c:plotArea>
    <c:legend>
      <c:legendPos val="t"/>
      <c:layout>
        <c:manualLayout>
          <c:xMode val="edge"/>
          <c:yMode val="edge"/>
          <c:x val="5.3174842159464046E-2"/>
          <c:y val="0.11128149665443207"/>
          <c:w val="0.92164106220475084"/>
          <c:h val="0.204707993267106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103706-E5CA-456C-B5F4-5835AF512857}"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en-US"/>
        </a:p>
      </dgm:t>
    </dgm:pt>
    <dgm:pt modelId="{A9D36324-9DDB-4471-9B5B-6302AE6F8C3F}">
      <dgm:prSet phldrT="[Text]" custT="1"/>
      <dgm:spPr>
        <a:solidFill>
          <a:schemeClr val="tx2">
            <a:lumMod val="75000"/>
          </a:schemeClr>
        </a:solidFill>
      </dgm:spPr>
      <dgm:t>
        <a:bodyPr/>
        <a:lstStyle/>
        <a:p>
          <a:pPr algn="l"/>
          <a:r>
            <a:rPr lang="en-US" sz="900" b="1" dirty="0">
              <a:solidFill>
                <a:schemeClr val="bg1"/>
              </a:solidFill>
            </a:rPr>
            <a:t> Recommendation : 100%</a:t>
          </a:r>
        </a:p>
      </dgm:t>
    </dgm:pt>
    <dgm:pt modelId="{C0522C3A-A51D-4DB6-98FD-F88293A9FEA8}" type="parTrans" cxnId="{C41F4CB8-EBCD-4DF7-A681-B257520FE00B}">
      <dgm:prSet/>
      <dgm:spPr/>
      <dgm:t>
        <a:bodyPr/>
        <a:lstStyle/>
        <a:p>
          <a:endParaRPr lang="en-US" sz="1800" b="1">
            <a:solidFill>
              <a:schemeClr val="bg1"/>
            </a:solidFill>
          </a:endParaRPr>
        </a:p>
      </dgm:t>
    </dgm:pt>
    <dgm:pt modelId="{2A6A0EA3-2491-4761-B696-221D796E826D}" type="sibTrans" cxnId="{C41F4CB8-EBCD-4DF7-A681-B257520FE00B}">
      <dgm:prSet/>
      <dgm:spPr/>
      <dgm:t>
        <a:bodyPr/>
        <a:lstStyle/>
        <a:p>
          <a:endParaRPr lang="en-US" sz="1800" b="1">
            <a:solidFill>
              <a:schemeClr val="bg1"/>
            </a:solidFill>
          </a:endParaRPr>
        </a:p>
      </dgm:t>
    </dgm:pt>
    <dgm:pt modelId="{17431F41-81AA-49D4-800F-ED0EAFF7586A}">
      <dgm:prSet phldrT="[Text]" custT="1"/>
      <dgm:spPr>
        <a:solidFill>
          <a:schemeClr val="accent6">
            <a:lumMod val="50000"/>
          </a:schemeClr>
        </a:solidFill>
      </dgm:spPr>
      <dgm:t>
        <a:bodyPr/>
        <a:lstStyle/>
        <a:p>
          <a:pPr algn="l"/>
          <a:r>
            <a:rPr lang="en-US" sz="900" b="1" dirty="0">
              <a:solidFill>
                <a:schemeClr val="bg1"/>
              </a:solidFill>
            </a:rPr>
            <a:t> Cost : 30%</a:t>
          </a:r>
        </a:p>
      </dgm:t>
    </dgm:pt>
    <dgm:pt modelId="{5BB969F3-1AEE-4E1D-B7C8-B4029926B6D8}" type="parTrans" cxnId="{5D5AF1A2-75C9-4920-BF87-005FF156E018}">
      <dgm:prSet/>
      <dgm:spPr/>
      <dgm:t>
        <a:bodyPr/>
        <a:lstStyle/>
        <a:p>
          <a:pPr algn="l"/>
          <a:endParaRPr lang="en-US" sz="1800" b="1">
            <a:solidFill>
              <a:schemeClr val="bg1"/>
            </a:solidFill>
          </a:endParaRPr>
        </a:p>
      </dgm:t>
    </dgm:pt>
    <dgm:pt modelId="{E2F058D9-52F9-436F-A421-E07AEC069AE4}" type="sibTrans" cxnId="{5D5AF1A2-75C9-4920-BF87-005FF156E018}">
      <dgm:prSet/>
      <dgm:spPr/>
      <dgm:t>
        <a:bodyPr/>
        <a:lstStyle/>
        <a:p>
          <a:endParaRPr lang="en-US" sz="1800" b="1">
            <a:solidFill>
              <a:schemeClr val="bg1"/>
            </a:solidFill>
          </a:endParaRPr>
        </a:p>
      </dgm:t>
    </dgm:pt>
    <dgm:pt modelId="{C86A27DF-30D0-47D6-B6AC-A5CADC23E75F}">
      <dgm:prSet phldrT="[Text]" custT="1"/>
      <dgm:spPr>
        <a:solidFill>
          <a:schemeClr val="accent4">
            <a:lumMod val="60000"/>
            <a:lumOff val="40000"/>
          </a:schemeClr>
        </a:solidFill>
      </dgm:spPr>
      <dgm:t>
        <a:bodyPr/>
        <a:lstStyle/>
        <a:p>
          <a:pPr algn="l"/>
          <a:r>
            <a:rPr lang="en-US" sz="900" b="1" dirty="0">
              <a:solidFill>
                <a:sysClr val="windowText" lastClr="000000"/>
              </a:solidFill>
            </a:rPr>
            <a:t> Partnership : 20%</a:t>
          </a:r>
        </a:p>
      </dgm:t>
    </dgm:pt>
    <dgm:pt modelId="{69CBC693-6E43-48D7-BF5F-9F44D87933E0}" type="parTrans" cxnId="{1A3A1080-869B-4473-B3AF-708DA21C105A}">
      <dgm:prSet/>
      <dgm:spPr/>
      <dgm:t>
        <a:bodyPr/>
        <a:lstStyle/>
        <a:p>
          <a:pPr algn="l"/>
          <a:endParaRPr lang="en-US" sz="1800" b="1">
            <a:solidFill>
              <a:schemeClr val="bg1"/>
            </a:solidFill>
          </a:endParaRPr>
        </a:p>
      </dgm:t>
    </dgm:pt>
    <dgm:pt modelId="{5BA5AB7E-DF41-4C83-970B-CF2F9132B8CD}" type="sibTrans" cxnId="{1A3A1080-869B-4473-B3AF-708DA21C105A}">
      <dgm:prSet/>
      <dgm:spPr/>
      <dgm:t>
        <a:bodyPr/>
        <a:lstStyle/>
        <a:p>
          <a:endParaRPr lang="en-US" sz="1800" b="1">
            <a:solidFill>
              <a:schemeClr val="bg1"/>
            </a:solidFill>
          </a:endParaRPr>
        </a:p>
      </dgm:t>
    </dgm:pt>
    <dgm:pt modelId="{30FD2939-FB94-4212-B628-38F621D55EA8}">
      <dgm:prSet phldrT="[Text]" custT="1"/>
      <dgm:spPr>
        <a:solidFill>
          <a:schemeClr val="accent1">
            <a:lumMod val="75000"/>
          </a:schemeClr>
        </a:solidFill>
      </dgm:spPr>
      <dgm:t>
        <a:bodyPr/>
        <a:lstStyle/>
        <a:p>
          <a:pPr algn="l"/>
          <a:r>
            <a:rPr lang="en-US" sz="900" b="1" dirty="0">
              <a:solidFill>
                <a:schemeClr val="bg1"/>
              </a:solidFill>
            </a:rPr>
            <a:t> Solution : 50%</a:t>
          </a:r>
        </a:p>
      </dgm:t>
    </dgm:pt>
    <dgm:pt modelId="{51C70EF2-E991-454B-BEAD-A779D18BA988}" type="parTrans" cxnId="{6A75BAFC-268B-4526-A5DC-A986BCFC0B89}">
      <dgm:prSet/>
      <dgm:spPr/>
      <dgm:t>
        <a:bodyPr/>
        <a:lstStyle/>
        <a:p>
          <a:pPr algn="l"/>
          <a:endParaRPr lang="en-US" sz="1800" b="1">
            <a:solidFill>
              <a:schemeClr val="bg1"/>
            </a:solidFill>
          </a:endParaRPr>
        </a:p>
      </dgm:t>
    </dgm:pt>
    <dgm:pt modelId="{2B0363D2-2B87-48FA-BB9F-FB7FA3B29B68}" type="sibTrans" cxnId="{6A75BAFC-268B-4526-A5DC-A986BCFC0B89}">
      <dgm:prSet/>
      <dgm:spPr/>
      <dgm:t>
        <a:bodyPr/>
        <a:lstStyle/>
        <a:p>
          <a:endParaRPr lang="en-US" sz="1800" b="1">
            <a:solidFill>
              <a:schemeClr val="bg1"/>
            </a:solidFill>
          </a:endParaRPr>
        </a:p>
      </dgm:t>
    </dgm:pt>
    <dgm:pt modelId="{78FEBEC3-CA2A-4B8B-A76E-2CD9FF5D5A33}">
      <dgm:prSet phldrT="[Text]" custT="1"/>
      <dgm:spPr>
        <a:solidFill>
          <a:schemeClr val="accent2">
            <a:lumMod val="20000"/>
            <a:lumOff val="80000"/>
          </a:schemeClr>
        </a:solidFill>
      </dgm:spPr>
      <dgm:t>
        <a:bodyPr/>
        <a:lstStyle/>
        <a:p>
          <a:pPr algn="l"/>
          <a:r>
            <a:rPr lang="en-US" sz="900" b="1" dirty="0">
              <a:solidFill>
                <a:sysClr val="windowText" lastClr="000000"/>
              </a:solidFill>
            </a:rPr>
            <a:t> Functional Requirements: 30%	</a:t>
          </a:r>
        </a:p>
      </dgm:t>
    </dgm:pt>
    <dgm:pt modelId="{139F3A2A-911C-4793-B130-32EA676016AB}" type="parTrans" cxnId="{6BCFB6A9-7DA7-4C8B-A2CE-09AEB6B28489}">
      <dgm:prSet/>
      <dgm:spPr/>
      <dgm:t>
        <a:bodyPr/>
        <a:lstStyle/>
        <a:p>
          <a:pPr algn="l"/>
          <a:endParaRPr lang="en-US" sz="1800" b="1">
            <a:solidFill>
              <a:schemeClr val="bg1"/>
            </a:solidFill>
          </a:endParaRPr>
        </a:p>
      </dgm:t>
    </dgm:pt>
    <dgm:pt modelId="{A870C09E-DE4A-4CE1-B1FC-10166883A675}" type="sibTrans" cxnId="{6BCFB6A9-7DA7-4C8B-A2CE-09AEB6B28489}">
      <dgm:prSet/>
      <dgm:spPr/>
      <dgm:t>
        <a:bodyPr/>
        <a:lstStyle/>
        <a:p>
          <a:endParaRPr lang="en-US" sz="1800" b="1">
            <a:solidFill>
              <a:schemeClr val="bg1"/>
            </a:solidFill>
          </a:endParaRPr>
        </a:p>
      </dgm:t>
    </dgm:pt>
    <dgm:pt modelId="{50722116-4BBE-4DCB-AF91-EDA5A1793790}">
      <dgm:prSet phldrT="[Text]" custT="1"/>
      <dgm:spPr>
        <a:solidFill>
          <a:schemeClr val="accent4">
            <a:lumMod val="60000"/>
            <a:lumOff val="40000"/>
          </a:schemeClr>
        </a:solidFill>
      </dgm:spPr>
      <dgm:t>
        <a:bodyPr/>
        <a:lstStyle/>
        <a:p>
          <a:pPr algn="l"/>
          <a:r>
            <a:rPr lang="en-US" sz="900" b="1" dirty="0">
              <a:solidFill>
                <a:sysClr val="windowText" lastClr="000000"/>
              </a:solidFill>
            </a:rPr>
            <a:t> Management  Approach : 12%</a:t>
          </a:r>
        </a:p>
      </dgm:t>
    </dgm:pt>
    <dgm:pt modelId="{DB234D7E-AA6F-4306-87CB-6A30749041F1}" type="parTrans" cxnId="{591D9902-44F3-40D7-AFF6-885233DB597B}">
      <dgm:prSet/>
      <dgm:spPr/>
      <dgm:t>
        <a:bodyPr/>
        <a:lstStyle/>
        <a:p>
          <a:pPr algn="l"/>
          <a:endParaRPr lang="en-US" sz="1800" b="1">
            <a:solidFill>
              <a:schemeClr val="bg1"/>
            </a:solidFill>
          </a:endParaRPr>
        </a:p>
      </dgm:t>
    </dgm:pt>
    <dgm:pt modelId="{4692887A-0B0B-4899-A750-71252749469E}" type="sibTrans" cxnId="{591D9902-44F3-40D7-AFF6-885233DB597B}">
      <dgm:prSet/>
      <dgm:spPr/>
      <dgm:t>
        <a:bodyPr/>
        <a:lstStyle/>
        <a:p>
          <a:endParaRPr lang="en-US" sz="1800" b="1">
            <a:solidFill>
              <a:schemeClr val="bg1"/>
            </a:solidFill>
          </a:endParaRPr>
        </a:p>
      </dgm:t>
    </dgm:pt>
    <dgm:pt modelId="{B07014F0-89CA-498F-976A-ABD35E554C5F}">
      <dgm:prSet phldrT="[Text]" custT="1"/>
      <dgm:spPr>
        <a:solidFill>
          <a:schemeClr val="accent6">
            <a:lumMod val="40000"/>
            <a:lumOff val="60000"/>
          </a:schemeClr>
        </a:solidFill>
      </dgm:spPr>
      <dgm:t>
        <a:bodyPr/>
        <a:lstStyle/>
        <a:p>
          <a:pPr algn="l"/>
          <a:r>
            <a:rPr lang="en-US" sz="900" b="1" dirty="0">
              <a:solidFill>
                <a:sysClr val="windowText" lastClr="000000"/>
              </a:solidFill>
            </a:rPr>
            <a:t> Hosting Options </a:t>
          </a:r>
        </a:p>
      </dgm:t>
    </dgm:pt>
    <dgm:pt modelId="{C1973F1F-C9CA-46F2-B445-0A5A1A5D5417}" type="parTrans" cxnId="{DA2F81BE-A65D-44DC-9678-FC3F75B4CCCE}">
      <dgm:prSet/>
      <dgm:spPr/>
      <dgm:t>
        <a:bodyPr/>
        <a:lstStyle/>
        <a:p>
          <a:pPr algn="l"/>
          <a:endParaRPr lang="en-US" sz="1800" b="1">
            <a:solidFill>
              <a:schemeClr val="bg1"/>
            </a:solidFill>
          </a:endParaRPr>
        </a:p>
      </dgm:t>
    </dgm:pt>
    <dgm:pt modelId="{35DED983-4C55-43EE-AD49-9D22C97150E8}" type="sibTrans" cxnId="{DA2F81BE-A65D-44DC-9678-FC3F75B4CCCE}">
      <dgm:prSet/>
      <dgm:spPr/>
      <dgm:t>
        <a:bodyPr/>
        <a:lstStyle/>
        <a:p>
          <a:endParaRPr lang="en-US" sz="1800" b="1">
            <a:solidFill>
              <a:schemeClr val="bg1"/>
            </a:solidFill>
          </a:endParaRPr>
        </a:p>
      </dgm:t>
    </dgm:pt>
    <dgm:pt modelId="{0E04299E-1C9B-44CF-A596-98E0836DAAEA}">
      <dgm:prSet phldrT="[Text]" custT="1"/>
      <dgm:spPr>
        <a:solidFill>
          <a:schemeClr val="accent6">
            <a:lumMod val="40000"/>
            <a:lumOff val="60000"/>
          </a:schemeClr>
        </a:solidFill>
      </dgm:spPr>
      <dgm:t>
        <a:bodyPr/>
        <a:lstStyle/>
        <a:p>
          <a:pPr algn="l"/>
          <a:r>
            <a:rPr lang="en-US" sz="900" b="1" dirty="0">
              <a:solidFill>
                <a:sysClr val="windowText" lastClr="000000"/>
              </a:solidFill>
            </a:rPr>
            <a:t> Connectivity</a:t>
          </a:r>
        </a:p>
      </dgm:t>
    </dgm:pt>
    <dgm:pt modelId="{55756E7F-6E74-474B-8926-62A27B5F61CC}" type="parTrans" cxnId="{1584FA1F-25F0-4A52-8531-411D1D087EB3}">
      <dgm:prSet/>
      <dgm:spPr/>
      <dgm:t>
        <a:bodyPr/>
        <a:lstStyle/>
        <a:p>
          <a:pPr algn="l"/>
          <a:endParaRPr lang="en-US" sz="1800" b="1">
            <a:solidFill>
              <a:schemeClr val="bg1"/>
            </a:solidFill>
          </a:endParaRPr>
        </a:p>
      </dgm:t>
    </dgm:pt>
    <dgm:pt modelId="{3ACD507D-A92B-4D56-B2BA-1AA7CBCA1B28}" type="sibTrans" cxnId="{1584FA1F-25F0-4A52-8531-411D1D087EB3}">
      <dgm:prSet/>
      <dgm:spPr/>
      <dgm:t>
        <a:bodyPr/>
        <a:lstStyle/>
        <a:p>
          <a:endParaRPr lang="en-US" sz="1800" b="1">
            <a:solidFill>
              <a:schemeClr val="bg1"/>
            </a:solidFill>
          </a:endParaRPr>
        </a:p>
      </dgm:t>
    </dgm:pt>
    <dgm:pt modelId="{EF322BC0-84CF-4267-8BCD-5BA6C226630D}">
      <dgm:prSet phldrT="[Text]" custT="1"/>
      <dgm:spPr>
        <a:solidFill>
          <a:schemeClr val="accent2">
            <a:lumMod val="20000"/>
            <a:lumOff val="80000"/>
          </a:schemeClr>
        </a:solidFill>
      </dgm:spPr>
      <dgm:t>
        <a:bodyPr/>
        <a:lstStyle/>
        <a:p>
          <a:pPr algn="l"/>
          <a:r>
            <a:rPr lang="en-US" sz="900" b="1" dirty="0">
              <a:solidFill>
                <a:sysClr val="windowText" lastClr="000000"/>
              </a:solidFill>
            </a:rPr>
            <a:t> Forecasting &amp; Planning</a:t>
          </a:r>
        </a:p>
      </dgm:t>
    </dgm:pt>
    <dgm:pt modelId="{3E08E12C-4C50-4C0B-95A4-0A3124EFCAE8}" type="parTrans" cxnId="{697B2288-E804-4C3B-916F-B87CA2C52DA4}">
      <dgm:prSet/>
      <dgm:spPr/>
      <dgm:t>
        <a:bodyPr/>
        <a:lstStyle/>
        <a:p>
          <a:pPr algn="l"/>
          <a:endParaRPr lang="en-US" sz="1800" b="1">
            <a:solidFill>
              <a:schemeClr val="bg1"/>
            </a:solidFill>
          </a:endParaRPr>
        </a:p>
      </dgm:t>
    </dgm:pt>
    <dgm:pt modelId="{6916B841-D310-4565-A521-94C5628F6A2B}" type="sibTrans" cxnId="{697B2288-E804-4C3B-916F-B87CA2C52DA4}">
      <dgm:prSet/>
      <dgm:spPr/>
      <dgm:t>
        <a:bodyPr/>
        <a:lstStyle/>
        <a:p>
          <a:endParaRPr lang="en-US" sz="1800" b="1">
            <a:solidFill>
              <a:schemeClr val="bg1"/>
            </a:solidFill>
          </a:endParaRPr>
        </a:p>
      </dgm:t>
    </dgm:pt>
    <dgm:pt modelId="{AE2C7389-7A98-4E41-9D91-8C81C4668128}">
      <dgm:prSet phldrT="[Text]" custT="1"/>
      <dgm:spPr>
        <a:solidFill>
          <a:schemeClr val="accent4">
            <a:lumMod val="60000"/>
            <a:lumOff val="40000"/>
          </a:schemeClr>
        </a:solidFill>
      </dgm:spPr>
      <dgm:t>
        <a:bodyPr/>
        <a:lstStyle/>
        <a:p>
          <a:pPr algn="l"/>
          <a:r>
            <a:rPr lang="en-US" sz="900" b="1" dirty="0">
              <a:solidFill>
                <a:sysClr val="windowText" lastClr="000000"/>
              </a:solidFill>
            </a:rPr>
            <a:t> Experience : 8%</a:t>
          </a:r>
        </a:p>
      </dgm:t>
    </dgm:pt>
    <dgm:pt modelId="{52D7CFAF-2CC8-469F-8B46-AD638B5E5E1F}" type="parTrans" cxnId="{D41D6A4E-6921-4DD3-B6EB-69D504A148E0}">
      <dgm:prSet/>
      <dgm:spPr/>
      <dgm:t>
        <a:bodyPr/>
        <a:lstStyle/>
        <a:p>
          <a:endParaRPr lang="en-US" sz="1800" b="1">
            <a:solidFill>
              <a:schemeClr val="bg1"/>
            </a:solidFill>
          </a:endParaRPr>
        </a:p>
      </dgm:t>
    </dgm:pt>
    <dgm:pt modelId="{C0213D07-514E-4427-B92C-EDED4AE39266}" type="sibTrans" cxnId="{D41D6A4E-6921-4DD3-B6EB-69D504A148E0}">
      <dgm:prSet/>
      <dgm:spPr/>
      <dgm:t>
        <a:bodyPr/>
        <a:lstStyle/>
        <a:p>
          <a:endParaRPr lang="en-US" sz="1800" b="1">
            <a:solidFill>
              <a:schemeClr val="bg1"/>
            </a:solidFill>
          </a:endParaRPr>
        </a:p>
      </dgm:t>
    </dgm:pt>
    <dgm:pt modelId="{B2C0F58D-AA07-4D24-A3B1-A74D29ED85B2}">
      <dgm:prSet phldrT="[Text]" custT="1"/>
      <dgm:spPr>
        <a:solidFill>
          <a:schemeClr val="accent6">
            <a:lumMod val="40000"/>
            <a:lumOff val="60000"/>
          </a:schemeClr>
        </a:solidFill>
      </dgm:spPr>
      <dgm:t>
        <a:bodyPr/>
        <a:lstStyle/>
        <a:p>
          <a:pPr algn="l"/>
          <a:r>
            <a:rPr lang="en-US" sz="900" b="1" dirty="0">
              <a:solidFill>
                <a:sysClr val="windowText" lastClr="000000"/>
              </a:solidFill>
            </a:rPr>
            <a:t> Non-Functional Requirements : 10%</a:t>
          </a:r>
        </a:p>
      </dgm:t>
    </dgm:pt>
    <dgm:pt modelId="{853CFF36-4F0F-4972-8AE6-688C229265B6}" type="parTrans" cxnId="{B0363358-883C-4ED4-A7AE-DDB263025753}">
      <dgm:prSet/>
      <dgm:spPr/>
      <dgm:t>
        <a:bodyPr/>
        <a:lstStyle/>
        <a:p>
          <a:endParaRPr lang="en-US" sz="1800" b="1">
            <a:solidFill>
              <a:schemeClr val="bg1"/>
            </a:solidFill>
          </a:endParaRPr>
        </a:p>
      </dgm:t>
    </dgm:pt>
    <dgm:pt modelId="{ACBE3643-3697-4C5D-8ADE-88BF327BE9CC}" type="sibTrans" cxnId="{B0363358-883C-4ED4-A7AE-DDB263025753}">
      <dgm:prSet/>
      <dgm:spPr/>
      <dgm:t>
        <a:bodyPr/>
        <a:lstStyle/>
        <a:p>
          <a:endParaRPr lang="en-US" sz="1800" b="1">
            <a:solidFill>
              <a:schemeClr val="bg1"/>
            </a:solidFill>
          </a:endParaRPr>
        </a:p>
      </dgm:t>
    </dgm:pt>
    <dgm:pt modelId="{76C74F39-DFAC-4650-A87E-30D9EB440004}">
      <dgm:prSet phldrT="[Text]" custT="1"/>
      <dgm:spPr>
        <a:solidFill>
          <a:schemeClr val="accent1">
            <a:lumMod val="60000"/>
            <a:lumOff val="40000"/>
          </a:schemeClr>
        </a:solidFill>
      </dgm:spPr>
      <dgm:t>
        <a:bodyPr/>
        <a:lstStyle/>
        <a:p>
          <a:pPr algn="l"/>
          <a:r>
            <a:rPr lang="en-US" sz="900" b="1" dirty="0">
              <a:solidFill>
                <a:sysClr val="windowText" lastClr="000000"/>
              </a:solidFill>
            </a:rPr>
            <a:t>Common System Requirements: 10%</a:t>
          </a:r>
        </a:p>
      </dgm:t>
    </dgm:pt>
    <dgm:pt modelId="{AD2CE0D5-D3BF-4535-A192-B38814C4745E}" type="sibTrans" cxnId="{C7E8C217-62CE-4D12-BBDD-172048094707}">
      <dgm:prSet/>
      <dgm:spPr/>
      <dgm:t>
        <a:bodyPr/>
        <a:lstStyle/>
        <a:p>
          <a:endParaRPr lang="en-US" sz="1800" b="1">
            <a:solidFill>
              <a:schemeClr val="bg1"/>
            </a:solidFill>
          </a:endParaRPr>
        </a:p>
      </dgm:t>
    </dgm:pt>
    <dgm:pt modelId="{7F0561E8-A7F8-4927-A072-EA49E540F7FB}" type="parTrans" cxnId="{C7E8C217-62CE-4D12-BBDD-172048094707}">
      <dgm:prSet/>
      <dgm:spPr/>
      <dgm:t>
        <a:bodyPr/>
        <a:lstStyle/>
        <a:p>
          <a:endParaRPr lang="en-US" sz="1800" b="1">
            <a:solidFill>
              <a:schemeClr val="bg1"/>
            </a:solidFill>
          </a:endParaRPr>
        </a:p>
      </dgm:t>
    </dgm:pt>
    <dgm:pt modelId="{BDBE85B1-57B0-4470-994A-C563D7D9A39E}">
      <dgm:prSet phldrT="[Text]" custT="1"/>
      <dgm:spPr>
        <a:solidFill>
          <a:schemeClr val="accent1">
            <a:lumMod val="60000"/>
            <a:lumOff val="40000"/>
          </a:schemeClr>
        </a:solidFill>
      </dgm:spPr>
      <dgm:t>
        <a:bodyPr/>
        <a:lstStyle/>
        <a:p>
          <a:pPr algn="l"/>
          <a:r>
            <a:rPr lang="en-US" sz="900" b="1" dirty="0">
              <a:solidFill>
                <a:sysClr val="windowText" lastClr="000000"/>
              </a:solidFill>
            </a:rPr>
            <a:t> Warehouse / Logistics Management System</a:t>
          </a:r>
        </a:p>
      </dgm:t>
    </dgm:pt>
    <dgm:pt modelId="{D527D287-86FF-419F-87AD-22EF8849697F}" type="parTrans" cxnId="{0A8F35A4-9A97-42C0-B338-2587170632B4}">
      <dgm:prSet/>
      <dgm:spPr/>
      <dgm:t>
        <a:bodyPr/>
        <a:lstStyle/>
        <a:p>
          <a:endParaRPr lang="en-US" sz="1800" b="1">
            <a:solidFill>
              <a:schemeClr val="bg1"/>
            </a:solidFill>
          </a:endParaRPr>
        </a:p>
      </dgm:t>
    </dgm:pt>
    <dgm:pt modelId="{395E05AE-153D-4213-AA8D-74B8AB6F3076}" type="sibTrans" cxnId="{0A8F35A4-9A97-42C0-B338-2587170632B4}">
      <dgm:prSet/>
      <dgm:spPr/>
      <dgm:t>
        <a:bodyPr/>
        <a:lstStyle/>
        <a:p>
          <a:endParaRPr lang="en-US" sz="1800" b="1">
            <a:solidFill>
              <a:schemeClr val="bg1"/>
            </a:solidFill>
          </a:endParaRPr>
        </a:p>
      </dgm:t>
    </dgm:pt>
    <dgm:pt modelId="{DACFD472-7487-4696-A410-49DE12DB4A8E}">
      <dgm:prSet phldrT="[Text]" custT="1"/>
      <dgm:spPr>
        <a:solidFill>
          <a:schemeClr val="accent4">
            <a:lumMod val="60000"/>
            <a:lumOff val="40000"/>
          </a:schemeClr>
        </a:solidFill>
      </dgm:spPr>
      <dgm:t>
        <a:bodyPr/>
        <a:lstStyle/>
        <a:p>
          <a:pPr algn="l"/>
          <a:r>
            <a:rPr lang="en-US" sz="900" b="1" dirty="0">
              <a:solidFill>
                <a:sysClr val="windowText" lastClr="000000"/>
              </a:solidFill>
            </a:rPr>
            <a:t> Project Structure; Implementation; Training; KPIs; Support; Team</a:t>
          </a:r>
        </a:p>
      </dgm:t>
    </dgm:pt>
    <dgm:pt modelId="{7E8CA68B-184C-4D46-A5E6-2D0F49409FC9}" type="parTrans" cxnId="{1BC34453-1CE5-4688-B430-BC4C2A0418C6}">
      <dgm:prSet/>
      <dgm:spPr/>
      <dgm:t>
        <a:bodyPr/>
        <a:lstStyle/>
        <a:p>
          <a:endParaRPr lang="en-US" sz="1800" b="1">
            <a:solidFill>
              <a:schemeClr val="bg1"/>
            </a:solidFill>
          </a:endParaRPr>
        </a:p>
      </dgm:t>
    </dgm:pt>
    <dgm:pt modelId="{7DAE3E76-F12C-4408-BE3D-722E6453FC3A}" type="sibTrans" cxnId="{1BC34453-1CE5-4688-B430-BC4C2A0418C6}">
      <dgm:prSet/>
      <dgm:spPr/>
      <dgm:t>
        <a:bodyPr/>
        <a:lstStyle/>
        <a:p>
          <a:endParaRPr lang="en-US" sz="1800" b="1">
            <a:solidFill>
              <a:schemeClr val="bg1"/>
            </a:solidFill>
          </a:endParaRPr>
        </a:p>
      </dgm:t>
    </dgm:pt>
    <dgm:pt modelId="{2114767F-EF0A-4647-A807-B6559FBFA563}">
      <dgm:prSet phldrT="[Text]" custT="1"/>
      <dgm:spPr>
        <a:solidFill>
          <a:schemeClr val="accent4">
            <a:lumMod val="60000"/>
            <a:lumOff val="40000"/>
          </a:schemeClr>
        </a:solidFill>
      </dgm:spPr>
      <dgm:t>
        <a:bodyPr/>
        <a:lstStyle/>
        <a:p>
          <a:pPr algn="l"/>
          <a:r>
            <a:rPr lang="en-US" sz="900" b="1" dirty="0">
              <a:solidFill>
                <a:sysClr val="windowText" lastClr="000000"/>
              </a:solidFill>
            </a:rPr>
            <a:t> Experience; Stability; References; Client Base</a:t>
          </a:r>
        </a:p>
      </dgm:t>
    </dgm:pt>
    <dgm:pt modelId="{87D1A144-073C-47D1-AED6-08340223CAD3}" type="parTrans" cxnId="{70709C98-DAA1-44B6-81C8-51A70F0277C9}">
      <dgm:prSet/>
      <dgm:spPr/>
      <dgm:t>
        <a:bodyPr/>
        <a:lstStyle/>
        <a:p>
          <a:endParaRPr lang="en-US" sz="1800" b="1">
            <a:solidFill>
              <a:schemeClr val="bg1"/>
            </a:solidFill>
          </a:endParaRPr>
        </a:p>
      </dgm:t>
    </dgm:pt>
    <dgm:pt modelId="{A8B5DD37-B103-4DDA-A1F8-7CFF20A1F51F}" type="sibTrans" cxnId="{70709C98-DAA1-44B6-81C8-51A70F0277C9}">
      <dgm:prSet/>
      <dgm:spPr/>
      <dgm:t>
        <a:bodyPr/>
        <a:lstStyle/>
        <a:p>
          <a:endParaRPr lang="en-US" sz="1800" b="1">
            <a:solidFill>
              <a:schemeClr val="bg1"/>
            </a:solidFill>
          </a:endParaRPr>
        </a:p>
      </dgm:t>
    </dgm:pt>
    <dgm:pt modelId="{EC3AC1D9-4007-4D34-968A-544E7D1FF973}">
      <dgm:prSet phldrT="[Text]" custT="1"/>
      <dgm:spPr>
        <a:solidFill>
          <a:schemeClr val="accent6">
            <a:lumMod val="40000"/>
            <a:lumOff val="60000"/>
          </a:schemeClr>
        </a:solidFill>
      </dgm:spPr>
      <dgm:t>
        <a:bodyPr/>
        <a:lstStyle/>
        <a:p>
          <a:pPr algn="l"/>
          <a:r>
            <a:rPr lang="en-US" sz="900" b="1" dirty="0">
              <a:solidFill>
                <a:sysClr val="windowText" lastClr="000000"/>
              </a:solidFill>
            </a:rPr>
            <a:t>User Experience</a:t>
          </a:r>
        </a:p>
      </dgm:t>
    </dgm:pt>
    <dgm:pt modelId="{42D0D9B2-81AB-406D-8C2E-0DEDB7A7DFFA}" type="parTrans" cxnId="{8CB277F1-635D-4E3D-AB04-C7C7C89F3AD2}">
      <dgm:prSet/>
      <dgm:spPr/>
      <dgm:t>
        <a:bodyPr/>
        <a:lstStyle/>
        <a:p>
          <a:endParaRPr lang="en-US"/>
        </a:p>
      </dgm:t>
    </dgm:pt>
    <dgm:pt modelId="{A3110800-BCBA-4F0D-89DD-C3B3DC4750E0}" type="sibTrans" cxnId="{8CB277F1-635D-4E3D-AB04-C7C7C89F3AD2}">
      <dgm:prSet/>
      <dgm:spPr/>
      <dgm:t>
        <a:bodyPr/>
        <a:lstStyle/>
        <a:p>
          <a:endParaRPr lang="en-US"/>
        </a:p>
      </dgm:t>
    </dgm:pt>
    <dgm:pt modelId="{8747B22D-64B6-F640-8FD7-B8B943E9FA14}">
      <dgm:prSet phldrT="[Text]" custT="1"/>
      <dgm:spPr>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gm:spPr>
      <dgm:t>
        <a:bodyPr spcFirstLastPara="0" vert="horz" wrap="square" lIns="5715" tIns="5715" rIns="5715" bIns="5715" numCol="1" spcCol="1270" anchor="ctr" anchorCtr="0"/>
        <a:lstStyle/>
        <a:p>
          <a:pPr algn="l"/>
          <a:r>
            <a:rPr lang="en-US" sz="900" b="1" kern="1200" dirty="0">
              <a:solidFill>
                <a:sysClr val="windowText" lastClr="000000"/>
              </a:solidFill>
              <a:latin typeface="+mn-lt"/>
            </a:rPr>
            <a:t> </a:t>
          </a:r>
          <a:r>
            <a:rPr lang="en-US" sz="900" b="1" kern="1200" dirty="0">
              <a:solidFill>
                <a:sysClr val="windowText" lastClr="000000"/>
              </a:solidFill>
              <a:latin typeface="+mn-lt"/>
              <a:ea typeface="+mn-ea"/>
              <a:cs typeface="+mn-cs"/>
            </a:rPr>
            <a:t>Order</a:t>
          </a:r>
          <a:r>
            <a:rPr lang="en-US" sz="900" b="1" kern="1200" dirty="0">
              <a:solidFill>
                <a:sysClr val="windowText" lastClr="000000"/>
              </a:solidFill>
              <a:latin typeface="+mn-lt"/>
            </a:rPr>
            <a:t> </a:t>
          </a:r>
          <a:r>
            <a:rPr lang="en-US" sz="900" b="1" kern="1200" dirty="0">
              <a:solidFill>
                <a:sysClr val="windowText" lastClr="000000"/>
              </a:solidFill>
              <a:latin typeface="+mn-lt"/>
              <a:ea typeface="+mn-ea"/>
              <a:cs typeface="+mn-cs"/>
            </a:rPr>
            <a:t>Management</a:t>
          </a:r>
        </a:p>
      </dgm:t>
    </dgm:pt>
    <dgm:pt modelId="{D6A3055F-CCA7-1441-A731-2A7B81FF1D0B}" type="parTrans" cxnId="{176BC72A-D03D-1F4C-8223-16A5ABFEA0E4}">
      <dgm:prSet/>
      <dgm:spPr/>
      <dgm:t>
        <a:bodyPr/>
        <a:lstStyle/>
        <a:p>
          <a:endParaRPr lang="en-US"/>
        </a:p>
      </dgm:t>
    </dgm:pt>
    <dgm:pt modelId="{9E271572-DEB4-3243-9EBA-957BE4B41BFC}" type="sibTrans" cxnId="{176BC72A-D03D-1F4C-8223-16A5ABFEA0E4}">
      <dgm:prSet/>
      <dgm:spPr/>
      <dgm:t>
        <a:bodyPr/>
        <a:lstStyle/>
        <a:p>
          <a:endParaRPr lang="en-US"/>
        </a:p>
      </dgm:t>
    </dgm:pt>
    <dgm:pt modelId="{2E6FC90C-4762-C440-9FCB-8A346BB84AC0}">
      <dgm:prSet phldrT="[Text]" custT="1"/>
      <dgm:spPr>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gm:spPr>
      <dgm:t>
        <a:bodyPr spcFirstLastPara="0" vert="horz" wrap="square" lIns="5715" tIns="5715" rIns="5715" bIns="5715" numCol="1" spcCol="1270" anchor="ctr" anchorCtr="0"/>
        <a:lstStyle/>
        <a:p>
          <a:r>
            <a:rPr lang="en-US" sz="1400" kern="1200" dirty="0"/>
            <a:t> </a:t>
          </a:r>
          <a:r>
            <a:rPr lang="en-US" sz="900" b="1" kern="1200" dirty="0">
              <a:solidFill>
                <a:sysClr val="windowText" lastClr="000000"/>
              </a:solidFill>
              <a:latin typeface="Calibri" panose="020F0502020204030204"/>
              <a:ea typeface="+mn-ea"/>
              <a:cs typeface="+mn-cs"/>
            </a:rPr>
            <a:t>System, Interoperability and Analytics</a:t>
          </a:r>
        </a:p>
      </dgm:t>
    </dgm:pt>
    <dgm:pt modelId="{642B78EA-3EFA-F44C-8289-C7019B636096}" type="parTrans" cxnId="{FA23A67D-030A-9A48-84BC-0A7570A01CF6}">
      <dgm:prSet/>
      <dgm:spPr/>
      <dgm:t>
        <a:bodyPr/>
        <a:lstStyle/>
        <a:p>
          <a:endParaRPr lang="en-US"/>
        </a:p>
      </dgm:t>
    </dgm:pt>
    <dgm:pt modelId="{BE468902-8AF1-7B43-89D0-AD6270A4065C}" type="sibTrans" cxnId="{FA23A67D-030A-9A48-84BC-0A7570A01CF6}">
      <dgm:prSet/>
      <dgm:spPr/>
      <dgm:t>
        <a:bodyPr/>
        <a:lstStyle/>
        <a:p>
          <a:endParaRPr lang="en-US"/>
        </a:p>
      </dgm:t>
    </dgm:pt>
    <dgm:pt modelId="{E1914EF0-330B-8A49-B89A-EB99B9C74320}">
      <dgm:prSet phldrT="[Text]" custT="1"/>
      <dgm:spPr>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gm:spPr>
      <dgm:t>
        <a:bodyPr spcFirstLastPara="0" vert="horz" wrap="square" lIns="5715" tIns="5715" rIns="5715" bIns="5715" numCol="1" spcCol="1270" anchor="ctr" anchorCtr="0"/>
        <a:lstStyle/>
        <a:p>
          <a:pPr algn="l"/>
          <a:r>
            <a:rPr lang="en-US" sz="900" b="1" dirty="0">
              <a:solidFill>
                <a:sysClr val="windowText" lastClr="000000"/>
              </a:solidFill>
            </a:rPr>
            <a:t> </a:t>
          </a:r>
          <a:r>
            <a:rPr lang="en-US" sz="900" b="1" dirty="0">
              <a:solidFill>
                <a:sysClr val="windowText" lastClr="000000"/>
              </a:solidFill>
              <a:latin typeface="Calibri" panose="020F0502020204030204"/>
              <a:ea typeface="+mn-ea"/>
              <a:cs typeface="+mn-cs"/>
            </a:rPr>
            <a:t>Track &amp; Trace</a:t>
          </a:r>
        </a:p>
      </dgm:t>
    </dgm:pt>
    <dgm:pt modelId="{32615D43-1BEF-994F-A6F1-B958C4D1A7C6}" type="parTrans" cxnId="{B7DC4580-5EDA-DB47-8A03-C1CA2F82F63B}">
      <dgm:prSet/>
      <dgm:spPr/>
      <dgm:t>
        <a:bodyPr/>
        <a:lstStyle/>
        <a:p>
          <a:endParaRPr lang="en-US"/>
        </a:p>
      </dgm:t>
    </dgm:pt>
    <dgm:pt modelId="{CEEA0C89-DDD5-1545-8830-CAA98D895F98}" type="sibTrans" cxnId="{B7DC4580-5EDA-DB47-8A03-C1CA2F82F63B}">
      <dgm:prSet/>
      <dgm:spPr/>
      <dgm:t>
        <a:bodyPr/>
        <a:lstStyle/>
        <a:p>
          <a:endParaRPr lang="en-US"/>
        </a:p>
      </dgm:t>
    </dgm:pt>
    <dgm:pt modelId="{AF9362A6-E8CB-B74C-9CF2-B1DDB1D95D4E}">
      <dgm:prSet phldrT="[Text]" custT="1"/>
      <dgm:spPr>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gm:spPr>
      <dgm:t>
        <a:bodyPr spcFirstLastPara="0" vert="horz" wrap="square" lIns="5715" tIns="5715" rIns="5715" bIns="5715" numCol="1" spcCol="1270" anchor="ctr" anchorCtr="0"/>
        <a:lstStyle/>
        <a:p>
          <a:pPr algn="l"/>
          <a:r>
            <a:rPr lang="en-US" sz="900" b="1" dirty="0">
              <a:solidFill>
                <a:sysClr val="windowText" lastClr="000000"/>
              </a:solidFill>
            </a:rPr>
            <a:t> </a:t>
          </a:r>
          <a:r>
            <a:rPr lang="en-US" sz="900" b="1" dirty="0">
              <a:solidFill>
                <a:sysClr val="windowText" lastClr="000000"/>
              </a:solidFill>
              <a:latin typeface="Calibri" panose="020F0502020204030204"/>
              <a:ea typeface="+mn-ea"/>
              <a:cs typeface="+mn-cs"/>
            </a:rPr>
            <a:t>Transportation</a:t>
          </a:r>
          <a:r>
            <a:rPr lang="en-US" sz="900" b="1" dirty="0">
              <a:solidFill>
                <a:sysClr val="windowText" lastClr="000000"/>
              </a:solidFill>
            </a:rPr>
            <a:t> </a:t>
          </a:r>
          <a:r>
            <a:rPr lang="en-US" sz="900" b="1" dirty="0">
              <a:solidFill>
                <a:sysClr val="windowText" lastClr="000000"/>
              </a:solidFill>
              <a:latin typeface="Calibri" panose="020F0502020204030204"/>
              <a:ea typeface="+mn-ea"/>
              <a:cs typeface="+mn-cs"/>
            </a:rPr>
            <a:t>Management</a:t>
          </a:r>
        </a:p>
      </dgm:t>
    </dgm:pt>
    <dgm:pt modelId="{2BD11DD6-D5DC-6443-987B-90A882FA5F97}" type="parTrans" cxnId="{CE42EC44-9CE7-414D-AB30-1E17F431E3A7}">
      <dgm:prSet/>
      <dgm:spPr/>
      <dgm:t>
        <a:bodyPr/>
        <a:lstStyle/>
        <a:p>
          <a:endParaRPr lang="en-US"/>
        </a:p>
      </dgm:t>
    </dgm:pt>
    <dgm:pt modelId="{5567E11A-E72B-1D44-A9BD-25FDA6C541E1}" type="sibTrans" cxnId="{CE42EC44-9CE7-414D-AB30-1E17F431E3A7}">
      <dgm:prSet/>
      <dgm:spPr/>
      <dgm:t>
        <a:bodyPr/>
        <a:lstStyle/>
        <a:p>
          <a:endParaRPr lang="en-US"/>
        </a:p>
      </dgm:t>
    </dgm:pt>
    <dgm:pt modelId="{9551044B-42CE-4188-8662-FF3B8E9ACA2C}">
      <dgm:prSet phldrT="[Text]" custT="1"/>
      <dgm:spPr>
        <a:solidFill>
          <a:schemeClr val="accent6">
            <a:lumMod val="40000"/>
            <a:lumOff val="60000"/>
          </a:schemeClr>
        </a:solidFill>
      </dgm:spPr>
      <dgm:t>
        <a:bodyPr/>
        <a:lstStyle/>
        <a:p>
          <a:pPr algn="l"/>
          <a:r>
            <a:rPr lang="en-US" sz="900" b="1" dirty="0">
              <a:solidFill>
                <a:sysClr val="windowText" lastClr="000000"/>
              </a:solidFill>
            </a:rPr>
            <a:t>Security</a:t>
          </a:r>
        </a:p>
      </dgm:t>
    </dgm:pt>
    <dgm:pt modelId="{6347B811-DB5D-4E86-A6D7-B9581FDAC013}" type="parTrans" cxnId="{BC935AB0-8E08-4734-9D52-ED44E4FFE85F}">
      <dgm:prSet/>
      <dgm:spPr/>
      <dgm:t>
        <a:bodyPr/>
        <a:lstStyle/>
        <a:p>
          <a:endParaRPr lang="en-US"/>
        </a:p>
      </dgm:t>
    </dgm:pt>
    <dgm:pt modelId="{CBA4E9D3-51DC-461B-B97E-FB6F0C1D5223}" type="sibTrans" cxnId="{BC935AB0-8E08-4734-9D52-ED44E4FFE85F}">
      <dgm:prSet/>
      <dgm:spPr/>
      <dgm:t>
        <a:bodyPr/>
        <a:lstStyle/>
        <a:p>
          <a:endParaRPr lang="en-US"/>
        </a:p>
      </dgm:t>
    </dgm:pt>
    <dgm:pt modelId="{489294E7-8390-4AE8-BF37-3BD750BA64D8}" type="pres">
      <dgm:prSet presAssocID="{51103706-E5CA-456C-B5F4-5835AF512857}" presName="hierChild1" presStyleCnt="0">
        <dgm:presLayoutVars>
          <dgm:orgChart val="1"/>
          <dgm:chPref val="1"/>
          <dgm:dir/>
          <dgm:animOne val="branch"/>
          <dgm:animLvl val="lvl"/>
          <dgm:resizeHandles/>
        </dgm:presLayoutVars>
      </dgm:prSet>
      <dgm:spPr/>
    </dgm:pt>
    <dgm:pt modelId="{DD3A9516-7257-47CC-B1A7-B2483E273311}" type="pres">
      <dgm:prSet presAssocID="{A9D36324-9DDB-4471-9B5B-6302AE6F8C3F}" presName="hierRoot1" presStyleCnt="0">
        <dgm:presLayoutVars>
          <dgm:hierBranch val="init"/>
        </dgm:presLayoutVars>
      </dgm:prSet>
      <dgm:spPr/>
    </dgm:pt>
    <dgm:pt modelId="{678718BB-4805-4E49-B2E2-38F440D8EDCF}" type="pres">
      <dgm:prSet presAssocID="{A9D36324-9DDB-4471-9B5B-6302AE6F8C3F}" presName="rootComposite1" presStyleCnt="0"/>
      <dgm:spPr/>
    </dgm:pt>
    <dgm:pt modelId="{F705E6C1-E5DE-487A-967C-0BB1539DAA85}" type="pres">
      <dgm:prSet presAssocID="{A9D36324-9DDB-4471-9B5B-6302AE6F8C3F}" presName="rootText1" presStyleLbl="node0" presStyleIdx="0" presStyleCnt="1" custLinFactY="-37259" custLinFactNeighborX="-40742" custLinFactNeighborY="-100000">
        <dgm:presLayoutVars>
          <dgm:chPref val="3"/>
        </dgm:presLayoutVars>
      </dgm:prSet>
      <dgm:spPr/>
    </dgm:pt>
    <dgm:pt modelId="{D07C3DFA-18C1-47E7-BFA2-BDC66C589E18}" type="pres">
      <dgm:prSet presAssocID="{A9D36324-9DDB-4471-9B5B-6302AE6F8C3F}" presName="rootConnector1" presStyleLbl="node1" presStyleIdx="0" presStyleCnt="0"/>
      <dgm:spPr/>
    </dgm:pt>
    <dgm:pt modelId="{7B845A2E-6D23-4E13-B22B-B19D1BD434AE}" type="pres">
      <dgm:prSet presAssocID="{A9D36324-9DDB-4471-9B5B-6302AE6F8C3F}" presName="hierChild2" presStyleCnt="0"/>
      <dgm:spPr/>
    </dgm:pt>
    <dgm:pt modelId="{3976696A-7E3A-4575-A1C6-AA156B24B3A7}" type="pres">
      <dgm:prSet presAssocID="{5BB969F3-1AEE-4E1D-B7C8-B4029926B6D8}" presName="Name64" presStyleLbl="parChTrans1D2" presStyleIdx="0" presStyleCnt="3"/>
      <dgm:spPr/>
    </dgm:pt>
    <dgm:pt modelId="{93A18DF5-B120-4616-9236-F72B01F12730}" type="pres">
      <dgm:prSet presAssocID="{17431F41-81AA-49D4-800F-ED0EAFF7586A}" presName="hierRoot2" presStyleCnt="0">
        <dgm:presLayoutVars>
          <dgm:hierBranch val="init"/>
        </dgm:presLayoutVars>
      </dgm:prSet>
      <dgm:spPr/>
    </dgm:pt>
    <dgm:pt modelId="{1BBC1FCA-77DB-4BCE-BA07-7C477085C6B2}" type="pres">
      <dgm:prSet presAssocID="{17431F41-81AA-49D4-800F-ED0EAFF7586A}" presName="rootComposite" presStyleCnt="0"/>
      <dgm:spPr/>
    </dgm:pt>
    <dgm:pt modelId="{2D09B897-AB6A-404D-8F58-6912DF541521}" type="pres">
      <dgm:prSet presAssocID="{17431F41-81AA-49D4-800F-ED0EAFF7586A}" presName="rootText" presStyleLbl="node2" presStyleIdx="0" presStyleCnt="3" custScaleY="67798" custLinFactY="-102631" custLinFactNeighborX="-332" custLinFactNeighborY="-200000">
        <dgm:presLayoutVars>
          <dgm:chPref val="3"/>
        </dgm:presLayoutVars>
      </dgm:prSet>
      <dgm:spPr/>
    </dgm:pt>
    <dgm:pt modelId="{D933C6DD-09C6-4F50-A5D3-65EBFD8BAC8C}" type="pres">
      <dgm:prSet presAssocID="{17431F41-81AA-49D4-800F-ED0EAFF7586A}" presName="rootConnector" presStyleLbl="node2" presStyleIdx="0" presStyleCnt="3"/>
      <dgm:spPr/>
    </dgm:pt>
    <dgm:pt modelId="{CBB197D8-462D-4A9C-86D7-3FE11548C990}" type="pres">
      <dgm:prSet presAssocID="{17431F41-81AA-49D4-800F-ED0EAFF7586A}" presName="hierChild4" presStyleCnt="0"/>
      <dgm:spPr/>
    </dgm:pt>
    <dgm:pt modelId="{03BE7826-8CC8-4EC5-9C6B-D068E63E1F0A}" type="pres">
      <dgm:prSet presAssocID="{17431F41-81AA-49D4-800F-ED0EAFF7586A}" presName="hierChild5" presStyleCnt="0"/>
      <dgm:spPr/>
    </dgm:pt>
    <dgm:pt modelId="{56507AA3-4692-4E1F-84EA-83C96CD8AAF1}" type="pres">
      <dgm:prSet presAssocID="{69CBC693-6E43-48D7-BF5F-9F44D87933E0}" presName="Name64" presStyleLbl="parChTrans1D2" presStyleIdx="1" presStyleCnt="3"/>
      <dgm:spPr/>
    </dgm:pt>
    <dgm:pt modelId="{D84E98C3-7D9E-4186-B685-81A0CA42688A}" type="pres">
      <dgm:prSet presAssocID="{C86A27DF-30D0-47D6-B6AC-A5CADC23E75F}" presName="hierRoot2" presStyleCnt="0">
        <dgm:presLayoutVars>
          <dgm:hierBranch val="init"/>
        </dgm:presLayoutVars>
      </dgm:prSet>
      <dgm:spPr/>
    </dgm:pt>
    <dgm:pt modelId="{427F484F-691E-4EF0-AE5B-19F089987E51}" type="pres">
      <dgm:prSet presAssocID="{C86A27DF-30D0-47D6-B6AC-A5CADC23E75F}" presName="rootComposite" presStyleCnt="0"/>
      <dgm:spPr/>
    </dgm:pt>
    <dgm:pt modelId="{A1B2D5EA-9798-44A4-B76B-848792338DD1}" type="pres">
      <dgm:prSet presAssocID="{C86A27DF-30D0-47D6-B6AC-A5CADC23E75F}" presName="rootText" presStyleLbl="node2" presStyleIdx="1" presStyleCnt="3" custLinFactNeighborX="-281" custLinFactNeighborY="36887">
        <dgm:presLayoutVars>
          <dgm:chPref val="3"/>
        </dgm:presLayoutVars>
      </dgm:prSet>
      <dgm:spPr/>
    </dgm:pt>
    <dgm:pt modelId="{836F816E-65E8-4A11-A24D-D8E76E019453}" type="pres">
      <dgm:prSet presAssocID="{C86A27DF-30D0-47D6-B6AC-A5CADC23E75F}" presName="rootConnector" presStyleLbl="node2" presStyleIdx="1" presStyleCnt="3"/>
      <dgm:spPr/>
    </dgm:pt>
    <dgm:pt modelId="{C3D13BC6-AEB3-4D92-8D8B-FABA869C2472}" type="pres">
      <dgm:prSet presAssocID="{C86A27DF-30D0-47D6-B6AC-A5CADC23E75F}" presName="hierChild4" presStyleCnt="0"/>
      <dgm:spPr/>
    </dgm:pt>
    <dgm:pt modelId="{73706E4B-E2EC-4A6E-A763-755B27D9D5D4}" type="pres">
      <dgm:prSet presAssocID="{52D7CFAF-2CC8-469F-8B46-AD638B5E5E1F}" presName="Name64" presStyleLbl="parChTrans1D3" presStyleIdx="0" presStyleCnt="5"/>
      <dgm:spPr/>
    </dgm:pt>
    <dgm:pt modelId="{A719AA46-E003-4CD0-8EF7-131E344DE89A}" type="pres">
      <dgm:prSet presAssocID="{AE2C7389-7A98-4E41-9D91-8C81C4668128}" presName="hierRoot2" presStyleCnt="0">
        <dgm:presLayoutVars>
          <dgm:hierBranch val="init"/>
        </dgm:presLayoutVars>
      </dgm:prSet>
      <dgm:spPr/>
    </dgm:pt>
    <dgm:pt modelId="{9F6ADDBE-D638-41CC-A819-31A5C4C58431}" type="pres">
      <dgm:prSet presAssocID="{AE2C7389-7A98-4E41-9D91-8C81C4668128}" presName="rootComposite" presStyleCnt="0"/>
      <dgm:spPr/>
    </dgm:pt>
    <dgm:pt modelId="{4F66B946-58D2-4DC0-B114-12695A970104}" type="pres">
      <dgm:prSet presAssocID="{AE2C7389-7A98-4E41-9D91-8C81C4668128}" presName="rootText" presStyleLbl="node3" presStyleIdx="0" presStyleCnt="5" custLinFactY="63906" custLinFactNeighborX="-2954" custLinFactNeighborY="100000">
        <dgm:presLayoutVars>
          <dgm:chPref val="3"/>
        </dgm:presLayoutVars>
      </dgm:prSet>
      <dgm:spPr/>
    </dgm:pt>
    <dgm:pt modelId="{47F01895-6D57-43C8-93C0-9751A41BB646}" type="pres">
      <dgm:prSet presAssocID="{AE2C7389-7A98-4E41-9D91-8C81C4668128}" presName="rootConnector" presStyleLbl="node3" presStyleIdx="0" presStyleCnt="5"/>
      <dgm:spPr/>
    </dgm:pt>
    <dgm:pt modelId="{DFF83B7B-CEE3-4447-99F4-E2C1D1CD6D15}" type="pres">
      <dgm:prSet presAssocID="{AE2C7389-7A98-4E41-9D91-8C81C4668128}" presName="hierChild4" presStyleCnt="0"/>
      <dgm:spPr/>
    </dgm:pt>
    <dgm:pt modelId="{3DD17928-0521-4064-983D-01CAAD3781E6}" type="pres">
      <dgm:prSet presAssocID="{87D1A144-073C-47D1-AED6-08340223CAD3}" presName="Name64" presStyleLbl="parChTrans1D4" presStyleIdx="0" presStyleCnt="12"/>
      <dgm:spPr/>
    </dgm:pt>
    <dgm:pt modelId="{11C1B205-85B8-4E4E-AC21-1F12D1F9F69F}" type="pres">
      <dgm:prSet presAssocID="{2114767F-EF0A-4647-A807-B6559FBFA563}" presName="hierRoot2" presStyleCnt="0">
        <dgm:presLayoutVars>
          <dgm:hierBranch val="init"/>
        </dgm:presLayoutVars>
      </dgm:prSet>
      <dgm:spPr/>
    </dgm:pt>
    <dgm:pt modelId="{19D947EA-F42A-4BD5-952B-BCC870A8E404}" type="pres">
      <dgm:prSet presAssocID="{2114767F-EF0A-4647-A807-B6559FBFA563}" presName="rootComposite" presStyleCnt="0"/>
      <dgm:spPr/>
    </dgm:pt>
    <dgm:pt modelId="{DB4B40BC-CFD8-4318-9510-433C6B6D55CF}" type="pres">
      <dgm:prSet presAssocID="{2114767F-EF0A-4647-A807-B6559FBFA563}" presName="rootText" presStyleLbl="node4" presStyleIdx="0" presStyleCnt="12" custScaleX="147322" custLinFactY="69703" custLinFactNeighborX="-3291" custLinFactNeighborY="100000">
        <dgm:presLayoutVars>
          <dgm:chPref val="3"/>
        </dgm:presLayoutVars>
      </dgm:prSet>
      <dgm:spPr/>
    </dgm:pt>
    <dgm:pt modelId="{C2336B2B-89E0-47B5-B4B7-39460E8D6505}" type="pres">
      <dgm:prSet presAssocID="{2114767F-EF0A-4647-A807-B6559FBFA563}" presName="rootConnector" presStyleLbl="node4" presStyleIdx="0" presStyleCnt="12"/>
      <dgm:spPr/>
    </dgm:pt>
    <dgm:pt modelId="{BA477237-75CB-4F9D-9C15-DE6BFDDC22E8}" type="pres">
      <dgm:prSet presAssocID="{2114767F-EF0A-4647-A807-B6559FBFA563}" presName="hierChild4" presStyleCnt="0"/>
      <dgm:spPr/>
    </dgm:pt>
    <dgm:pt modelId="{3EE2648A-AC2E-4D1E-B64A-BE7499DA3C7E}" type="pres">
      <dgm:prSet presAssocID="{2114767F-EF0A-4647-A807-B6559FBFA563}" presName="hierChild5" presStyleCnt="0"/>
      <dgm:spPr/>
    </dgm:pt>
    <dgm:pt modelId="{74B5B129-798A-45B7-A7BA-3EA5D6D1AF45}" type="pres">
      <dgm:prSet presAssocID="{AE2C7389-7A98-4E41-9D91-8C81C4668128}" presName="hierChild5" presStyleCnt="0"/>
      <dgm:spPr/>
    </dgm:pt>
    <dgm:pt modelId="{400B27C4-C05F-4488-9FE7-D6FCE2BA2FC1}" type="pres">
      <dgm:prSet presAssocID="{DB234D7E-AA6F-4306-87CB-6A30749041F1}" presName="Name64" presStyleLbl="parChTrans1D3" presStyleIdx="1" presStyleCnt="5"/>
      <dgm:spPr/>
    </dgm:pt>
    <dgm:pt modelId="{E10FDF64-D444-4513-9E28-1324191C46B2}" type="pres">
      <dgm:prSet presAssocID="{50722116-4BBE-4DCB-AF91-EDA5A1793790}" presName="hierRoot2" presStyleCnt="0">
        <dgm:presLayoutVars>
          <dgm:hierBranch val="init"/>
        </dgm:presLayoutVars>
      </dgm:prSet>
      <dgm:spPr/>
    </dgm:pt>
    <dgm:pt modelId="{BB2D4608-E9C1-44B1-A6B4-744436F6D320}" type="pres">
      <dgm:prSet presAssocID="{50722116-4BBE-4DCB-AF91-EDA5A1793790}" presName="rootComposite" presStyleCnt="0"/>
      <dgm:spPr/>
    </dgm:pt>
    <dgm:pt modelId="{949372AC-39E2-4AE5-9AED-6B113BEF35AF}" type="pres">
      <dgm:prSet presAssocID="{50722116-4BBE-4DCB-AF91-EDA5A1793790}" presName="rootText" presStyleLbl="node3" presStyleIdx="1" presStyleCnt="5" custLinFactNeighborX="-2619" custLinFactNeighborY="-77241">
        <dgm:presLayoutVars>
          <dgm:chPref val="3"/>
        </dgm:presLayoutVars>
      </dgm:prSet>
      <dgm:spPr/>
    </dgm:pt>
    <dgm:pt modelId="{692B7548-D442-4CC3-A5D4-B35578249229}" type="pres">
      <dgm:prSet presAssocID="{50722116-4BBE-4DCB-AF91-EDA5A1793790}" presName="rootConnector" presStyleLbl="node3" presStyleIdx="1" presStyleCnt="5"/>
      <dgm:spPr/>
    </dgm:pt>
    <dgm:pt modelId="{4363EA2F-CB49-4DF8-8D6B-DA8A88D0D5D7}" type="pres">
      <dgm:prSet presAssocID="{50722116-4BBE-4DCB-AF91-EDA5A1793790}" presName="hierChild4" presStyleCnt="0"/>
      <dgm:spPr/>
    </dgm:pt>
    <dgm:pt modelId="{D15E3601-EA93-4552-9079-CEFC836176A7}" type="pres">
      <dgm:prSet presAssocID="{7E8CA68B-184C-4D46-A5E6-2D0F49409FC9}" presName="Name64" presStyleLbl="parChTrans1D4" presStyleIdx="1" presStyleCnt="12"/>
      <dgm:spPr/>
    </dgm:pt>
    <dgm:pt modelId="{0BF2D0D8-A2A8-4947-B5C5-C3DF98AE8F3C}" type="pres">
      <dgm:prSet presAssocID="{DACFD472-7487-4696-A410-49DE12DB4A8E}" presName="hierRoot2" presStyleCnt="0">
        <dgm:presLayoutVars>
          <dgm:hierBranch val="init"/>
        </dgm:presLayoutVars>
      </dgm:prSet>
      <dgm:spPr/>
    </dgm:pt>
    <dgm:pt modelId="{A4C57F70-B391-48F9-9BF9-E5B4E1CB8345}" type="pres">
      <dgm:prSet presAssocID="{DACFD472-7487-4696-A410-49DE12DB4A8E}" presName="rootComposite" presStyleCnt="0"/>
      <dgm:spPr/>
    </dgm:pt>
    <dgm:pt modelId="{985ABC27-6116-4A73-94D7-F3B517A66F6A}" type="pres">
      <dgm:prSet presAssocID="{DACFD472-7487-4696-A410-49DE12DB4A8E}" presName="rootText" presStyleLbl="node4" presStyleIdx="1" presStyleCnt="12" custScaleX="145599" custLinFactNeighborX="-2396" custLinFactNeighborY="-85001">
        <dgm:presLayoutVars>
          <dgm:chPref val="3"/>
        </dgm:presLayoutVars>
      </dgm:prSet>
      <dgm:spPr/>
    </dgm:pt>
    <dgm:pt modelId="{2B38330B-86F0-49A5-9A26-53F177D1724F}" type="pres">
      <dgm:prSet presAssocID="{DACFD472-7487-4696-A410-49DE12DB4A8E}" presName="rootConnector" presStyleLbl="node4" presStyleIdx="1" presStyleCnt="12"/>
      <dgm:spPr/>
    </dgm:pt>
    <dgm:pt modelId="{96967A77-4D4C-46D2-A6FB-4BE838540446}" type="pres">
      <dgm:prSet presAssocID="{DACFD472-7487-4696-A410-49DE12DB4A8E}" presName="hierChild4" presStyleCnt="0"/>
      <dgm:spPr/>
    </dgm:pt>
    <dgm:pt modelId="{ADA2FCE3-C0C9-4E39-9623-835E7F165F25}" type="pres">
      <dgm:prSet presAssocID="{DACFD472-7487-4696-A410-49DE12DB4A8E}" presName="hierChild5" presStyleCnt="0"/>
      <dgm:spPr/>
    </dgm:pt>
    <dgm:pt modelId="{74749792-5742-402E-B4DA-EC3AA1789A2D}" type="pres">
      <dgm:prSet presAssocID="{50722116-4BBE-4DCB-AF91-EDA5A1793790}" presName="hierChild5" presStyleCnt="0"/>
      <dgm:spPr/>
    </dgm:pt>
    <dgm:pt modelId="{1FB3CEA2-E707-44F8-B276-FD3153CC0D26}" type="pres">
      <dgm:prSet presAssocID="{C86A27DF-30D0-47D6-B6AC-A5CADC23E75F}" presName="hierChild5" presStyleCnt="0"/>
      <dgm:spPr/>
    </dgm:pt>
    <dgm:pt modelId="{470F0E0F-DDA7-4AAC-A402-917E7F07E2DF}" type="pres">
      <dgm:prSet presAssocID="{51C70EF2-E991-454B-BEAD-A779D18BA988}" presName="Name64" presStyleLbl="parChTrans1D2" presStyleIdx="2" presStyleCnt="3"/>
      <dgm:spPr/>
    </dgm:pt>
    <dgm:pt modelId="{4BEDB79C-9996-44BD-A167-218D011BEF5E}" type="pres">
      <dgm:prSet presAssocID="{30FD2939-FB94-4212-B628-38F621D55EA8}" presName="hierRoot2" presStyleCnt="0">
        <dgm:presLayoutVars>
          <dgm:hierBranch val="init"/>
        </dgm:presLayoutVars>
      </dgm:prSet>
      <dgm:spPr/>
    </dgm:pt>
    <dgm:pt modelId="{AE4F2C86-7171-456E-B36E-B39D27A4FF52}" type="pres">
      <dgm:prSet presAssocID="{30FD2939-FB94-4212-B628-38F621D55EA8}" presName="rootComposite" presStyleCnt="0"/>
      <dgm:spPr/>
    </dgm:pt>
    <dgm:pt modelId="{6546AC73-C1EA-47D7-BA8F-B0B00FED2C65}" type="pres">
      <dgm:prSet presAssocID="{30FD2939-FB94-4212-B628-38F621D55EA8}" presName="rootText" presStyleLbl="node2" presStyleIdx="2" presStyleCnt="3" custLinFactNeighborX="-804" custLinFactNeighborY="-46599">
        <dgm:presLayoutVars>
          <dgm:chPref val="3"/>
        </dgm:presLayoutVars>
      </dgm:prSet>
      <dgm:spPr/>
    </dgm:pt>
    <dgm:pt modelId="{27C6CE63-C4DF-4EC6-BF59-7A491141B6FD}" type="pres">
      <dgm:prSet presAssocID="{30FD2939-FB94-4212-B628-38F621D55EA8}" presName="rootConnector" presStyleLbl="node2" presStyleIdx="2" presStyleCnt="3"/>
      <dgm:spPr/>
    </dgm:pt>
    <dgm:pt modelId="{74B9B680-237A-4519-8A07-018CC8501332}" type="pres">
      <dgm:prSet presAssocID="{30FD2939-FB94-4212-B628-38F621D55EA8}" presName="hierChild4" presStyleCnt="0"/>
      <dgm:spPr/>
    </dgm:pt>
    <dgm:pt modelId="{1AE31C52-2579-44B5-9BC0-1B19520B0C70}" type="pres">
      <dgm:prSet presAssocID="{853CFF36-4F0F-4972-8AE6-688C229265B6}" presName="Name64" presStyleLbl="parChTrans1D3" presStyleIdx="2" presStyleCnt="5"/>
      <dgm:spPr/>
    </dgm:pt>
    <dgm:pt modelId="{5065A4D5-6FEB-40DD-809B-D363DBFF3533}" type="pres">
      <dgm:prSet presAssocID="{B2C0F58D-AA07-4D24-A3B1-A74D29ED85B2}" presName="hierRoot2" presStyleCnt="0">
        <dgm:presLayoutVars>
          <dgm:hierBranch val="init"/>
        </dgm:presLayoutVars>
      </dgm:prSet>
      <dgm:spPr/>
    </dgm:pt>
    <dgm:pt modelId="{BAEDA2F8-C444-41EF-B954-99FEF18AAB10}" type="pres">
      <dgm:prSet presAssocID="{B2C0F58D-AA07-4D24-A3B1-A74D29ED85B2}" presName="rootComposite" presStyleCnt="0"/>
      <dgm:spPr/>
    </dgm:pt>
    <dgm:pt modelId="{3C9071FE-B591-4802-988F-5F91AB05AFB8}" type="pres">
      <dgm:prSet presAssocID="{B2C0F58D-AA07-4D24-A3B1-A74D29ED85B2}" presName="rootText" presStyleLbl="node3" presStyleIdx="2" presStyleCnt="5" custScaleX="126736" custLinFactNeighborX="-2549" custLinFactNeighborY="-24095">
        <dgm:presLayoutVars>
          <dgm:chPref val="3"/>
        </dgm:presLayoutVars>
      </dgm:prSet>
      <dgm:spPr/>
    </dgm:pt>
    <dgm:pt modelId="{4468E45A-9FEC-4343-B222-1954A592D6E4}" type="pres">
      <dgm:prSet presAssocID="{B2C0F58D-AA07-4D24-A3B1-A74D29ED85B2}" presName="rootConnector" presStyleLbl="node3" presStyleIdx="2" presStyleCnt="5"/>
      <dgm:spPr/>
    </dgm:pt>
    <dgm:pt modelId="{1EC945A8-650A-4571-A965-DE0E603D016A}" type="pres">
      <dgm:prSet presAssocID="{B2C0F58D-AA07-4D24-A3B1-A74D29ED85B2}" presName="hierChild4" presStyleCnt="0"/>
      <dgm:spPr/>
    </dgm:pt>
    <dgm:pt modelId="{D5FCD1EA-7011-463E-8D08-1121784227E1}" type="pres">
      <dgm:prSet presAssocID="{C1973F1F-C9CA-46F2-B445-0A5A1A5D5417}" presName="Name64" presStyleLbl="parChTrans1D4" presStyleIdx="2" presStyleCnt="12"/>
      <dgm:spPr/>
    </dgm:pt>
    <dgm:pt modelId="{9E30E89F-AF4F-44EE-8B31-C95628BC7AE3}" type="pres">
      <dgm:prSet presAssocID="{B07014F0-89CA-498F-976A-ABD35E554C5F}" presName="hierRoot2" presStyleCnt="0">
        <dgm:presLayoutVars>
          <dgm:hierBranch val="init"/>
        </dgm:presLayoutVars>
      </dgm:prSet>
      <dgm:spPr/>
    </dgm:pt>
    <dgm:pt modelId="{F5B85168-75B2-464A-A03E-B5984E12C6CE}" type="pres">
      <dgm:prSet presAssocID="{B07014F0-89CA-498F-976A-ABD35E554C5F}" presName="rootComposite" presStyleCnt="0"/>
      <dgm:spPr/>
    </dgm:pt>
    <dgm:pt modelId="{81FF2F64-2783-40F6-B6B8-5E87DB0F1411}" type="pres">
      <dgm:prSet presAssocID="{B07014F0-89CA-498F-976A-ABD35E554C5F}" presName="rootText" presStyleLbl="node4" presStyleIdx="2" presStyleCnt="12" custScaleY="67058" custLinFactNeighborX="-2549" custLinFactNeighborY="40615">
        <dgm:presLayoutVars>
          <dgm:chPref val="3"/>
        </dgm:presLayoutVars>
      </dgm:prSet>
      <dgm:spPr/>
    </dgm:pt>
    <dgm:pt modelId="{69E8744E-FF71-4DEB-AC71-1CD641F73768}" type="pres">
      <dgm:prSet presAssocID="{B07014F0-89CA-498F-976A-ABD35E554C5F}" presName="rootConnector" presStyleLbl="node4" presStyleIdx="2" presStyleCnt="12"/>
      <dgm:spPr/>
    </dgm:pt>
    <dgm:pt modelId="{F8987E23-EB9E-4737-8164-9FB498812634}" type="pres">
      <dgm:prSet presAssocID="{B07014F0-89CA-498F-976A-ABD35E554C5F}" presName="hierChild4" presStyleCnt="0"/>
      <dgm:spPr/>
    </dgm:pt>
    <dgm:pt modelId="{321F529F-0ECA-4FE3-A273-0D50EB27CDE7}" type="pres">
      <dgm:prSet presAssocID="{B07014F0-89CA-498F-976A-ABD35E554C5F}" presName="hierChild5" presStyleCnt="0"/>
      <dgm:spPr/>
    </dgm:pt>
    <dgm:pt modelId="{A363E62F-4363-48F4-83B6-1466A4C959B2}" type="pres">
      <dgm:prSet presAssocID="{55756E7F-6E74-474B-8926-62A27B5F61CC}" presName="Name64" presStyleLbl="parChTrans1D4" presStyleIdx="3" presStyleCnt="12"/>
      <dgm:spPr/>
    </dgm:pt>
    <dgm:pt modelId="{339B4654-DE62-4E56-ABE5-0EE15D0D658E}" type="pres">
      <dgm:prSet presAssocID="{0E04299E-1C9B-44CF-A596-98E0836DAAEA}" presName="hierRoot2" presStyleCnt="0">
        <dgm:presLayoutVars>
          <dgm:hierBranch val="init"/>
        </dgm:presLayoutVars>
      </dgm:prSet>
      <dgm:spPr/>
    </dgm:pt>
    <dgm:pt modelId="{FC4DF474-C10E-4F05-958B-1245E4305EC7}" type="pres">
      <dgm:prSet presAssocID="{0E04299E-1C9B-44CF-A596-98E0836DAAEA}" presName="rootComposite" presStyleCnt="0"/>
      <dgm:spPr/>
    </dgm:pt>
    <dgm:pt modelId="{4A379732-6D42-446E-8F8D-39137F0E1E80}" type="pres">
      <dgm:prSet presAssocID="{0E04299E-1C9B-44CF-A596-98E0836DAAEA}" presName="rootText" presStyleLbl="node4" presStyleIdx="3" presStyleCnt="12" custScaleY="67058" custLinFactNeighborX="-2549" custLinFactNeighborY="5350">
        <dgm:presLayoutVars>
          <dgm:chPref val="3"/>
        </dgm:presLayoutVars>
      </dgm:prSet>
      <dgm:spPr/>
    </dgm:pt>
    <dgm:pt modelId="{3B19102E-4083-4481-911D-9214E5278ED9}" type="pres">
      <dgm:prSet presAssocID="{0E04299E-1C9B-44CF-A596-98E0836DAAEA}" presName="rootConnector" presStyleLbl="node4" presStyleIdx="3" presStyleCnt="12"/>
      <dgm:spPr/>
    </dgm:pt>
    <dgm:pt modelId="{9E70E266-205F-4FA0-BDF2-0FC6FBD5061F}" type="pres">
      <dgm:prSet presAssocID="{0E04299E-1C9B-44CF-A596-98E0836DAAEA}" presName="hierChild4" presStyleCnt="0"/>
      <dgm:spPr/>
    </dgm:pt>
    <dgm:pt modelId="{6B7AD68C-F1DF-40DF-ACDE-3F71F95A37ED}" type="pres">
      <dgm:prSet presAssocID="{0E04299E-1C9B-44CF-A596-98E0836DAAEA}" presName="hierChild5" presStyleCnt="0"/>
      <dgm:spPr/>
    </dgm:pt>
    <dgm:pt modelId="{B34A33AD-EE2F-4A53-8D76-FE1C7DB062B0}" type="pres">
      <dgm:prSet presAssocID="{42D0D9B2-81AB-406D-8C2E-0DEDB7A7DFFA}" presName="Name64" presStyleLbl="parChTrans1D4" presStyleIdx="4" presStyleCnt="12"/>
      <dgm:spPr/>
    </dgm:pt>
    <dgm:pt modelId="{0C0F4CE5-7887-441A-867A-4231FDB2E887}" type="pres">
      <dgm:prSet presAssocID="{EC3AC1D9-4007-4D34-968A-544E7D1FF973}" presName="hierRoot2" presStyleCnt="0">
        <dgm:presLayoutVars>
          <dgm:hierBranch val="init"/>
        </dgm:presLayoutVars>
      </dgm:prSet>
      <dgm:spPr/>
    </dgm:pt>
    <dgm:pt modelId="{7B9BE58A-AE1C-48AF-94BF-65FB56295426}" type="pres">
      <dgm:prSet presAssocID="{EC3AC1D9-4007-4D34-968A-544E7D1FF973}" presName="rootComposite" presStyleCnt="0"/>
      <dgm:spPr/>
    </dgm:pt>
    <dgm:pt modelId="{92E97980-7519-4B6E-AE69-D7926EB27E36}" type="pres">
      <dgm:prSet presAssocID="{EC3AC1D9-4007-4D34-968A-544E7D1FF973}" presName="rootText" presStyleLbl="node4" presStyleIdx="4" presStyleCnt="12" custScaleY="67058" custLinFactNeighborX="-2236" custLinFactNeighborY="-28892">
        <dgm:presLayoutVars>
          <dgm:chPref val="3"/>
        </dgm:presLayoutVars>
      </dgm:prSet>
      <dgm:spPr/>
    </dgm:pt>
    <dgm:pt modelId="{1C5E4D60-CC19-4393-9DAA-81B0DBC80395}" type="pres">
      <dgm:prSet presAssocID="{EC3AC1D9-4007-4D34-968A-544E7D1FF973}" presName="rootConnector" presStyleLbl="node4" presStyleIdx="4" presStyleCnt="12"/>
      <dgm:spPr/>
    </dgm:pt>
    <dgm:pt modelId="{33CB3704-A71A-443B-8262-35B2B0B5BAA4}" type="pres">
      <dgm:prSet presAssocID="{EC3AC1D9-4007-4D34-968A-544E7D1FF973}" presName="hierChild4" presStyleCnt="0"/>
      <dgm:spPr/>
    </dgm:pt>
    <dgm:pt modelId="{B44B6B5B-74DC-40E6-B9F7-103DD9A1B5B4}" type="pres">
      <dgm:prSet presAssocID="{EC3AC1D9-4007-4D34-968A-544E7D1FF973}" presName="hierChild5" presStyleCnt="0"/>
      <dgm:spPr/>
    </dgm:pt>
    <dgm:pt modelId="{3F7B6E96-B140-4084-906D-940AF2E2720A}" type="pres">
      <dgm:prSet presAssocID="{6347B811-DB5D-4E86-A6D7-B9581FDAC013}" presName="Name64" presStyleLbl="parChTrans1D4" presStyleIdx="5" presStyleCnt="12"/>
      <dgm:spPr/>
    </dgm:pt>
    <dgm:pt modelId="{93ABB424-DB6B-4411-8966-EB5663A75347}" type="pres">
      <dgm:prSet presAssocID="{9551044B-42CE-4188-8662-FF3B8E9ACA2C}" presName="hierRoot2" presStyleCnt="0">
        <dgm:presLayoutVars>
          <dgm:hierBranch val="init"/>
        </dgm:presLayoutVars>
      </dgm:prSet>
      <dgm:spPr/>
    </dgm:pt>
    <dgm:pt modelId="{A97AFD26-3EE9-4565-AAA3-4B6996290330}" type="pres">
      <dgm:prSet presAssocID="{9551044B-42CE-4188-8662-FF3B8E9ACA2C}" presName="rootComposite" presStyleCnt="0"/>
      <dgm:spPr/>
    </dgm:pt>
    <dgm:pt modelId="{CF45F42E-C7EF-446C-ADA1-46032E0DD01E}" type="pres">
      <dgm:prSet presAssocID="{9551044B-42CE-4188-8662-FF3B8E9ACA2C}" presName="rootText" presStyleLbl="node4" presStyleIdx="5" presStyleCnt="12" custScaleY="60767" custLinFactNeighborX="-2640" custLinFactNeighborY="-61072">
        <dgm:presLayoutVars>
          <dgm:chPref val="3"/>
        </dgm:presLayoutVars>
      </dgm:prSet>
      <dgm:spPr/>
    </dgm:pt>
    <dgm:pt modelId="{1DB1BE71-8562-4196-B53B-AED148289FF4}" type="pres">
      <dgm:prSet presAssocID="{9551044B-42CE-4188-8662-FF3B8E9ACA2C}" presName="rootConnector" presStyleLbl="node4" presStyleIdx="5" presStyleCnt="12"/>
      <dgm:spPr/>
    </dgm:pt>
    <dgm:pt modelId="{D1B6324F-1F8A-4B07-8EFD-44421172E1FE}" type="pres">
      <dgm:prSet presAssocID="{9551044B-42CE-4188-8662-FF3B8E9ACA2C}" presName="hierChild4" presStyleCnt="0"/>
      <dgm:spPr/>
    </dgm:pt>
    <dgm:pt modelId="{5C21F304-B1AF-4904-A680-2FC3457828BE}" type="pres">
      <dgm:prSet presAssocID="{9551044B-42CE-4188-8662-FF3B8E9ACA2C}" presName="hierChild5" presStyleCnt="0"/>
      <dgm:spPr/>
    </dgm:pt>
    <dgm:pt modelId="{13E7632D-CD98-4BE1-BF3C-17E4BC406E03}" type="pres">
      <dgm:prSet presAssocID="{B2C0F58D-AA07-4D24-A3B1-A74D29ED85B2}" presName="hierChild5" presStyleCnt="0"/>
      <dgm:spPr/>
    </dgm:pt>
    <dgm:pt modelId="{2EE33F4A-5B42-4913-A78F-7BC7B20E168D}" type="pres">
      <dgm:prSet presAssocID="{7F0561E8-A7F8-4927-A072-EA49E540F7FB}" presName="Name64" presStyleLbl="parChTrans1D3" presStyleIdx="3" presStyleCnt="5"/>
      <dgm:spPr/>
    </dgm:pt>
    <dgm:pt modelId="{4B10D2BB-21D7-4379-B9C6-6ECF7025B98F}" type="pres">
      <dgm:prSet presAssocID="{76C74F39-DFAC-4650-A87E-30D9EB440004}" presName="hierRoot2" presStyleCnt="0">
        <dgm:presLayoutVars>
          <dgm:hierBranch val="init"/>
        </dgm:presLayoutVars>
      </dgm:prSet>
      <dgm:spPr/>
    </dgm:pt>
    <dgm:pt modelId="{8E61A94F-1825-44C7-BAEC-99FACAB9F5EB}" type="pres">
      <dgm:prSet presAssocID="{76C74F39-DFAC-4650-A87E-30D9EB440004}" presName="rootComposite" presStyleCnt="0"/>
      <dgm:spPr/>
    </dgm:pt>
    <dgm:pt modelId="{295ADE35-8476-49D3-B0D3-53D672E3D657}" type="pres">
      <dgm:prSet presAssocID="{76C74F39-DFAC-4650-A87E-30D9EB440004}" presName="rootText" presStyleLbl="node3" presStyleIdx="3" presStyleCnt="5" custScaleX="126736" custLinFactNeighborX="-2600" custLinFactNeighborY="-80244">
        <dgm:presLayoutVars>
          <dgm:chPref val="3"/>
        </dgm:presLayoutVars>
      </dgm:prSet>
      <dgm:spPr/>
    </dgm:pt>
    <dgm:pt modelId="{E1F21AF3-4BB5-48CD-A14E-A800F0812D24}" type="pres">
      <dgm:prSet presAssocID="{76C74F39-DFAC-4650-A87E-30D9EB440004}" presName="rootConnector" presStyleLbl="node3" presStyleIdx="3" presStyleCnt="5"/>
      <dgm:spPr/>
    </dgm:pt>
    <dgm:pt modelId="{4F8D0A2C-1C5F-4F33-A431-52F4F51203C5}" type="pres">
      <dgm:prSet presAssocID="{76C74F39-DFAC-4650-A87E-30D9EB440004}" presName="hierChild4" presStyleCnt="0"/>
      <dgm:spPr/>
    </dgm:pt>
    <dgm:pt modelId="{53D2BB8A-CACA-4E44-8424-DA9973B0D821}" type="pres">
      <dgm:prSet presAssocID="{D527D287-86FF-419F-87AD-22EF8849697F}" presName="Name64" presStyleLbl="parChTrans1D4" presStyleIdx="6" presStyleCnt="12"/>
      <dgm:spPr/>
    </dgm:pt>
    <dgm:pt modelId="{41C04D40-9AB1-4DCF-ADD9-CF77C177205D}" type="pres">
      <dgm:prSet presAssocID="{BDBE85B1-57B0-4470-994A-C563D7D9A39E}" presName="hierRoot2" presStyleCnt="0">
        <dgm:presLayoutVars>
          <dgm:hierBranch val="init"/>
        </dgm:presLayoutVars>
      </dgm:prSet>
      <dgm:spPr/>
    </dgm:pt>
    <dgm:pt modelId="{9D0CCB74-7ED3-4850-8D63-DF820A5B024C}" type="pres">
      <dgm:prSet presAssocID="{BDBE85B1-57B0-4470-994A-C563D7D9A39E}" presName="rootComposite" presStyleCnt="0"/>
      <dgm:spPr/>
    </dgm:pt>
    <dgm:pt modelId="{6D1EEDEE-5D02-4E0B-9776-8C4B73247BA6}" type="pres">
      <dgm:prSet presAssocID="{BDBE85B1-57B0-4470-994A-C563D7D9A39E}" presName="rootText" presStyleLbl="node4" presStyleIdx="6" presStyleCnt="12" custScaleY="66085" custLinFactNeighborX="-3566" custLinFactNeighborY="-81828">
        <dgm:presLayoutVars>
          <dgm:chPref val="3"/>
        </dgm:presLayoutVars>
      </dgm:prSet>
      <dgm:spPr/>
    </dgm:pt>
    <dgm:pt modelId="{9F0D735D-C898-4C63-AE84-6DA4AEF3AEFA}" type="pres">
      <dgm:prSet presAssocID="{BDBE85B1-57B0-4470-994A-C563D7D9A39E}" presName="rootConnector" presStyleLbl="node4" presStyleIdx="6" presStyleCnt="12"/>
      <dgm:spPr/>
    </dgm:pt>
    <dgm:pt modelId="{3C88508B-8551-4338-A926-A0AEC75F2AF3}" type="pres">
      <dgm:prSet presAssocID="{BDBE85B1-57B0-4470-994A-C563D7D9A39E}" presName="hierChild4" presStyleCnt="0"/>
      <dgm:spPr/>
    </dgm:pt>
    <dgm:pt modelId="{950A5ED5-4A6E-4C57-87ED-3DCD7C439540}" type="pres">
      <dgm:prSet presAssocID="{BDBE85B1-57B0-4470-994A-C563D7D9A39E}" presName="hierChild5" presStyleCnt="0"/>
      <dgm:spPr/>
    </dgm:pt>
    <dgm:pt modelId="{9D556E94-5A83-4761-9E8F-610D62FA7109}" type="pres">
      <dgm:prSet presAssocID="{76C74F39-DFAC-4650-A87E-30D9EB440004}" presName="hierChild5" presStyleCnt="0"/>
      <dgm:spPr/>
    </dgm:pt>
    <dgm:pt modelId="{977B56F6-1042-463E-A7FA-775CD9674DA0}" type="pres">
      <dgm:prSet presAssocID="{139F3A2A-911C-4793-B130-32EA676016AB}" presName="Name64" presStyleLbl="parChTrans1D3" presStyleIdx="4" presStyleCnt="5"/>
      <dgm:spPr/>
    </dgm:pt>
    <dgm:pt modelId="{148C6664-48FC-4DD2-9F85-B4A0F2856459}" type="pres">
      <dgm:prSet presAssocID="{78FEBEC3-CA2A-4B8B-A76E-2CD9FF5D5A33}" presName="hierRoot2" presStyleCnt="0">
        <dgm:presLayoutVars>
          <dgm:hierBranch val="init"/>
        </dgm:presLayoutVars>
      </dgm:prSet>
      <dgm:spPr/>
    </dgm:pt>
    <dgm:pt modelId="{C47121B4-2826-4872-ACDD-B5AC69C9D1F1}" type="pres">
      <dgm:prSet presAssocID="{78FEBEC3-CA2A-4B8B-A76E-2CD9FF5D5A33}" presName="rootComposite" presStyleCnt="0"/>
      <dgm:spPr/>
    </dgm:pt>
    <dgm:pt modelId="{B7F2277A-ACE0-4FDB-A381-CB7B08913D9E}" type="pres">
      <dgm:prSet presAssocID="{78FEBEC3-CA2A-4B8B-A76E-2CD9FF5D5A33}" presName="rootText" presStyleLbl="node3" presStyleIdx="4" presStyleCnt="5" custScaleX="126736" custLinFactY="-31405" custLinFactNeighborX="-2266" custLinFactNeighborY="-100000">
        <dgm:presLayoutVars>
          <dgm:chPref val="3"/>
        </dgm:presLayoutVars>
      </dgm:prSet>
      <dgm:spPr/>
    </dgm:pt>
    <dgm:pt modelId="{DB0FB4D1-2C28-4762-A165-8006EA1830FB}" type="pres">
      <dgm:prSet presAssocID="{78FEBEC3-CA2A-4B8B-A76E-2CD9FF5D5A33}" presName="rootConnector" presStyleLbl="node3" presStyleIdx="4" presStyleCnt="5"/>
      <dgm:spPr/>
    </dgm:pt>
    <dgm:pt modelId="{78B25022-C9B6-4E46-81DB-F09CCB4A93C7}" type="pres">
      <dgm:prSet presAssocID="{78FEBEC3-CA2A-4B8B-A76E-2CD9FF5D5A33}" presName="hierChild4" presStyleCnt="0"/>
      <dgm:spPr/>
    </dgm:pt>
    <dgm:pt modelId="{D55D9F90-282C-422A-A182-DC93163C9C16}" type="pres">
      <dgm:prSet presAssocID="{3E08E12C-4C50-4C0B-95A4-0A3124EFCAE8}" presName="Name64" presStyleLbl="parChTrans1D4" presStyleIdx="7" presStyleCnt="12"/>
      <dgm:spPr/>
    </dgm:pt>
    <dgm:pt modelId="{9BEDD1A3-697B-4154-9123-61F009A519AC}" type="pres">
      <dgm:prSet presAssocID="{EF322BC0-84CF-4267-8BCD-5BA6C226630D}" presName="hierRoot2" presStyleCnt="0">
        <dgm:presLayoutVars>
          <dgm:hierBranch val="init"/>
        </dgm:presLayoutVars>
      </dgm:prSet>
      <dgm:spPr/>
    </dgm:pt>
    <dgm:pt modelId="{16C4B378-F8B7-4065-A776-FF896056006B}" type="pres">
      <dgm:prSet presAssocID="{EF322BC0-84CF-4267-8BCD-5BA6C226630D}" presName="rootComposite" presStyleCnt="0"/>
      <dgm:spPr/>
    </dgm:pt>
    <dgm:pt modelId="{FC0AF896-8A63-4D82-B82B-C1C0074CAD4D}" type="pres">
      <dgm:prSet presAssocID="{EF322BC0-84CF-4267-8BCD-5BA6C226630D}" presName="rootText" presStyleLbl="node4" presStyleIdx="7" presStyleCnt="12" custScaleY="73186" custLinFactNeighborX="2713" custLinFactNeighborY="70684">
        <dgm:presLayoutVars>
          <dgm:chPref val="3"/>
        </dgm:presLayoutVars>
      </dgm:prSet>
      <dgm:spPr/>
    </dgm:pt>
    <dgm:pt modelId="{1F101C71-D04A-4B6E-891A-12B7DA2A94B2}" type="pres">
      <dgm:prSet presAssocID="{EF322BC0-84CF-4267-8BCD-5BA6C226630D}" presName="rootConnector" presStyleLbl="node4" presStyleIdx="7" presStyleCnt="12"/>
      <dgm:spPr/>
    </dgm:pt>
    <dgm:pt modelId="{932B5487-B1E5-44D7-ABA1-5C9C4066E579}" type="pres">
      <dgm:prSet presAssocID="{EF322BC0-84CF-4267-8BCD-5BA6C226630D}" presName="hierChild4" presStyleCnt="0"/>
      <dgm:spPr/>
    </dgm:pt>
    <dgm:pt modelId="{4F9DAF70-0A28-4B96-84BE-AECC7FD9A0B9}" type="pres">
      <dgm:prSet presAssocID="{EF322BC0-84CF-4267-8BCD-5BA6C226630D}" presName="hierChild5" presStyleCnt="0"/>
      <dgm:spPr/>
    </dgm:pt>
    <dgm:pt modelId="{009DAACB-C377-A94C-AF1F-A005F6B2200E}" type="pres">
      <dgm:prSet presAssocID="{D6A3055F-CCA7-1441-A731-2A7B81FF1D0B}" presName="Name64" presStyleLbl="parChTrans1D4" presStyleIdx="8" presStyleCnt="12"/>
      <dgm:spPr/>
    </dgm:pt>
    <dgm:pt modelId="{488FDF3A-BFDA-8B48-9033-66157CBAC99D}" type="pres">
      <dgm:prSet presAssocID="{8747B22D-64B6-F640-8FD7-B8B943E9FA14}" presName="hierRoot2" presStyleCnt="0">
        <dgm:presLayoutVars>
          <dgm:hierBranch val="init"/>
        </dgm:presLayoutVars>
      </dgm:prSet>
      <dgm:spPr/>
    </dgm:pt>
    <dgm:pt modelId="{AF210DA1-F3CF-4B48-BC86-C3E3BAD8C8D2}" type="pres">
      <dgm:prSet presAssocID="{8747B22D-64B6-F640-8FD7-B8B943E9FA14}" presName="rootComposite" presStyleCnt="0"/>
      <dgm:spPr/>
    </dgm:pt>
    <dgm:pt modelId="{F4401C05-4DEB-F842-B36F-6D4E2C756EB9}" type="pres">
      <dgm:prSet presAssocID="{8747B22D-64B6-F640-8FD7-B8B943E9FA14}" presName="rootText" presStyleLbl="node4" presStyleIdx="8" presStyleCnt="12" custScaleY="73186" custLinFactNeighborX="2894" custLinFactNeighborY="38844">
        <dgm:presLayoutVars>
          <dgm:chPref val="3"/>
        </dgm:presLayoutVars>
      </dgm:prSet>
      <dgm:spPr>
        <a:xfrm>
          <a:off x="7144750" y="7566070"/>
          <a:ext cx="1423842" cy="434272"/>
        </a:xfrm>
        <a:prstGeom prst="rect">
          <a:avLst/>
        </a:prstGeom>
      </dgm:spPr>
    </dgm:pt>
    <dgm:pt modelId="{A0CA018A-C15F-284C-9969-CE950AFE3497}" type="pres">
      <dgm:prSet presAssocID="{8747B22D-64B6-F640-8FD7-B8B943E9FA14}" presName="rootConnector" presStyleLbl="node4" presStyleIdx="8" presStyleCnt="12"/>
      <dgm:spPr/>
    </dgm:pt>
    <dgm:pt modelId="{462F6AB5-8C33-6043-8328-755C148D6613}" type="pres">
      <dgm:prSet presAssocID="{8747B22D-64B6-F640-8FD7-B8B943E9FA14}" presName="hierChild4" presStyleCnt="0"/>
      <dgm:spPr/>
    </dgm:pt>
    <dgm:pt modelId="{07E075A3-1C52-8847-8072-7A2F1284A9BC}" type="pres">
      <dgm:prSet presAssocID="{8747B22D-64B6-F640-8FD7-B8B943E9FA14}" presName="hierChild5" presStyleCnt="0"/>
      <dgm:spPr/>
    </dgm:pt>
    <dgm:pt modelId="{AB56E034-D947-EB4B-B28F-498621A8EC99}" type="pres">
      <dgm:prSet presAssocID="{642B78EA-3EFA-F44C-8289-C7019B636096}" presName="Name64" presStyleLbl="parChTrans1D4" presStyleIdx="9" presStyleCnt="12"/>
      <dgm:spPr/>
    </dgm:pt>
    <dgm:pt modelId="{720D8171-8F0F-D348-A4D1-A28044962C10}" type="pres">
      <dgm:prSet presAssocID="{2E6FC90C-4762-C440-9FCB-8A346BB84AC0}" presName="hierRoot2" presStyleCnt="0">
        <dgm:presLayoutVars>
          <dgm:hierBranch val="init"/>
        </dgm:presLayoutVars>
      </dgm:prSet>
      <dgm:spPr/>
    </dgm:pt>
    <dgm:pt modelId="{B9FB4F9F-6256-2D48-9940-9D36FBE31991}" type="pres">
      <dgm:prSet presAssocID="{2E6FC90C-4762-C440-9FCB-8A346BB84AC0}" presName="rootComposite" presStyleCnt="0"/>
      <dgm:spPr/>
    </dgm:pt>
    <dgm:pt modelId="{FAAF351C-80CB-5542-A561-9B5E2EFED7AE}" type="pres">
      <dgm:prSet presAssocID="{2E6FC90C-4762-C440-9FCB-8A346BB84AC0}" presName="rootText" presStyleLbl="node4" presStyleIdx="9" presStyleCnt="12" custScaleY="61862" custLinFactY="-107836" custLinFactNeighborX="2060" custLinFactNeighborY="-200000">
        <dgm:presLayoutVars>
          <dgm:chPref val="3"/>
        </dgm:presLayoutVars>
      </dgm:prSet>
      <dgm:spPr>
        <a:xfrm>
          <a:off x="8113450" y="4482306"/>
          <a:ext cx="1895409" cy="578099"/>
        </a:xfrm>
        <a:prstGeom prst="rect">
          <a:avLst/>
        </a:prstGeom>
      </dgm:spPr>
    </dgm:pt>
    <dgm:pt modelId="{7B82673D-F161-AF4B-A18C-7A0B28D98AAE}" type="pres">
      <dgm:prSet presAssocID="{2E6FC90C-4762-C440-9FCB-8A346BB84AC0}" presName="rootConnector" presStyleLbl="node4" presStyleIdx="9" presStyleCnt="12"/>
      <dgm:spPr/>
    </dgm:pt>
    <dgm:pt modelId="{38D8DEE5-C1FB-5640-9CD9-FBFED3F01661}" type="pres">
      <dgm:prSet presAssocID="{2E6FC90C-4762-C440-9FCB-8A346BB84AC0}" presName="hierChild4" presStyleCnt="0"/>
      <dgm:spPr/>
    </dgm:pt>
    <dgm:pt modelId="{670C097C-AFF5-0041-A9FE-34565685D470}" type="pres">
      <dgm:prSet presAssocID="{2E6FC90C-4762-C440-9FCB-8A346BB84AC0}" presName="hierChild5" presStyleCnt="0"/>
      <dgm:spPr/>
    </dgm:pt>
    <dgm:pt modelId="{044886F9-1345-8743-86CC-5D38E3128885}" type="pres">
      <dgm:prSet presAssocID="{2BD11DD6-D5DC-6443-987B-90A882FA5F97}" presName="Name64" presStyleLbl="parChTrans1D4" presStyleIdx="10" presStyleCnt="12"/>
      <dgm:spPr/>
    </dgm:pt>
    <dgm:pt modelId="{844EACDC-EBAC-864C-B930-E994273D032E}" type="pres">
      <dgm:prSet presAssocID="{AF9362A6-E8CB-B74C-9CF2-B1DDB1D95D4E}" presName="hierRoot2" presStyleCnt="0">
        <dgm:presLayoutVars>
          <dgm:hierBranch val="init"/>
        </dgm:presLayoutVars>
      </dgm:prSet>
      <dgm:spPr/>
    </dgm:pt>
    <dgm:pt modelId="{E9416EEB-A7BA-0A4D-90BE-66C995456129}" type="pres">
      <dgm:prSet presAssocID="{AF9362A6-E8CB-B74C-9CF2-B1DDB1D95D4E}" presName="rootComposite" presStyleCnt="0"/>
      <dgm:spPr/>
    </dgm:pt>
    <dgm:pt modelId="{20A7BECA-70E8-D14B-9883-D1FB3003543F}" type="pres">
      <dgm:prSet presAssocID="{AF9362A6-E8CB-B74C-9CF2-B1DDB1D95D4E}" presName="rootText" presStyleLbl="node4" presStyleIdx="10" presStyleCnt="12" custScaleY="73186" custLinFactY="-142204" custLinFactNeighborX="1989" custLinFactNeighborY="-200000">
        <dgm:presLayoutVars>
          <dgm:chPref val="3"/>
        </dgm:presLayoutVars>
      </dgm:prSet>
      <dgm:spPr>
        <a:prstGeom prst="rect">
          <a:avLst/>
        </a:prstGeom>
      </dgm:spPr>
    </dgm:pt>
    <dgm:pt modelId="{3DCBADB4-0F98-3345-9330-99033CBF134E}" type="pres">
      <dgm:prSet presAssocID="{AF9362A6-E8CB-B74C-9CF2-B1DDB1D95D4E}" presName="rootConnector" presStyleLbl="node4" presStyleIdx="10" presStyleCnt="12"/>
      <dgm:spPr/>
    </dgm:pt>
    <dgm:pt modelId="{39BFE1D2-21BE-4145-B890-6B6A3CAAC91E}" type="pres">
      <dgm:prSet presAssocID="{AF9362A6-E8CB-B74C-9CF2-B1DDB1D95D4E}" presName="hierChild4" presStyleCnt="0"/>
      <dgm:spPr/>
    </dgm:pt>
    <dgm:pt modelId="{05B39EB2-C45C-B64C-B024-2FB2578319EC}" type="pres">
      <dgm:prSet presAssocID="{AF9362A6-E8CB-B74C-9CF2-B1DDB1D95D4E}" presName="hierChild5" presStyleCnt="0"/>
      <dgm:spPr/>
    </dgm:pt>
    <dgm:pt modelId="{2F3248F8-B9D7-FD42-B3B0-1C4F9CBB20C5}" type="pres">
      <dgm:prSet presAssocID="{32615D43-1BEF-994F-A6F1-B958C4D1A7C6}" presName="Name64" presStyleLbl="parChTrans1D4" presStyleIdx="11" presStyleCnt="12"/>
      <dgm:spPr/>
    </dgm:pt>
    <dgm:pt modelId="{F9C7FE9A-2891-CF4A-8A1B-710D352A6256}" type="pres">
      <dgm:prSet presAssocID="{E1914EF0-330B-8A49-B89A-EB99B9C74320}" presName="hierRoot2" presStyleCnt="0">
        <dgm:presLayoutVars>
          <dgm:hierBranch val="init"/>
        </dgm:presLayoutVars>
      </dgm:prSet>
      <dgm:spPr/>
    </dgm:pt>
    <dgm:pt modelId="{4E35A269-10A2-AE41-AF65-C01750A9DC86}" type="pres">
      <dgm:prSet presAssocID="{E1914EF0-330B-8A49-B89A-EB99B9C74320}" presName="rootComposite" presStyleCnt="0"/>
      <dgm:spPr/>
    </dgm:pt>
    <dgm:pt modelId="{400067A1-35B2-BD4B-ABDD-19F05A5A2D28}" type="pres">
      <dgm:prSet presAssocID="{E1914EF0-330B-8A49-B89A-EB99B9C74320}" presName="rootText" presStyleLbl="node4" presStyleIdx="11" presStyleCnt="12" custScaleY="73186" custLinFactY="-100000" custLinFactNeighborX="2474" custLinFactNeighborY="-110703">
        <dgm:presLayoutVars>
          <dgm:chPref val="3"/>
        </dgm:presLayoutVars>
      </dgm:prSet>
      <dgm:spPr>
        <a:prstGeom prst="rect">
          <a:avLst/>
        </a:prstGeom>
      </dgm:spPr>
    </dgm:pt>
    <dgm:pt modelId="{142E55AF-A14F-7D4B-A64B-02CD97DC5FE6}" type="pres">
      <dgm:prSet presAssocID="{E1914EF0-330B-8A49-B89A-EB99B9C74320}" presName="rootConnector" presStyleLbl="node4" presStyleIdx="11" presStyleCnt="12"/>
      <dgm:spPr/>
    </dgm:pt>
    <dgm:pt modelId="{C5B08D55-5DC9-2D49-8CDE-EE166E95E327}" type="pres">
      <dgm:prSet presAssocID="{E1914EF0-330B-8A49-B89A-EB99B9C74320}" presName="hierChild4" presStyleCnt="0"/>
      <dgm:spPr/>
    </dgm:pt>
    <dgm:pt modelId="{9424F000-7B10-864E-85E9-B5F9206696B7}" type="pres">
      <dgm:prSet presAssocID="{E1914EF0-330B-8A49-B89A-EB99B9C74320}" presName="hierChild5" presStyleCnt="0"/>
      <dgm:spPr/>
    </dgm:pt>
    <dgm:pt modelId="{81483C0C-A1AF-4974-8E55-6E856E91AF34}" type="pres">
      <dgm:prSet presAssocID="{78FEBEC3-CA2A-4B8B-A76E-2CD9FF5D5A33}" presName="hierChild5" presStyleCnt="0"/>
      <dgm:spPr/>
    </dgm:pt>
    <dgm:pt modelId="{70EF45D7-2D61-4058-8BCB-25E69BCA9D9D}" type="pres">
      <dgm:prSet presAssocID="{30FD2939-FB94-4212-B628-38F621D55EA8}" presName="hierChild5" presStyleCnt="0"/>
      <dgm:spPr/>
    </dgm:pt>
    <dgm:pt modelId="{409F9356-497F-4ADC-95B3-157D56DF52C6}" type="pres">
      <dgm:prSet presAssocID="{A9D36324-9DDB-4471-9B5B-6302AE6F8C3F}" presName="hierChild3" presStyleCnt="0"/>
      <dgm:spPr/>
    </dgm:pt>
  </dgm:ptLst>
  <dgm:cxnLst>
    <dgm:cxn modelId="{591D9902-44F3-40D7-AFF6-885233DB597B}" srcId="{C86A27DF-30D0-47D6-B6AC-A5CADC23E75F}" destId="{50722116-4BBE-4DCB-AF91-EDA5A1793790}" srcOrd="1" destOrd="0" parTransId="{DB234D7E-AA6F-4306-87CB-6A30749041F1}" sibTransId="{4692887A-0B0B-4899-A750-71252749469E}"/>
    <dgm:cxn modelId="{A787FF0B-8862-4E76-B070-94882E640A4F}" type="presOf" srcId="{A9D36324-9DDB-4471-9B5B-6302AE6F8C3F}" destId="{D07C3DFA-18C1-47E7-BFA2-BDC66C589E18}" srcOrd="1" destOrd="0" presId="urn:microsoft.com/office/officeart/2009/3/layout/HorizontalOrganizationChart"/>
    <dgm:cxn modelId="{20C86E10-6B75-4F38-9105-9CAAA0F0425A}" type="presOf" srcId="{52D7CFAF-2CC8-469F-8B46-AD638B5E5E1F}" destId="{73706E4B-E2EC-4A6E-A763-755B27D9D5D4}" srcOrd="0" destOrd="0" presId="urn:microsoft.com/office/officeart/2009/3/layout/HorizontalOrganizationChart"/>
    <dgm:cxn modelId="{32062814-6037-45D7-9D89-3F0E453639EF}" type="presOf" srcId="{17431F41-81AA-49D4-800F-ED0EAFF7586A}" destId="{2D09B897-AB6A-404D-8F58-6912DF541521}" srcOrd="0" destOrd="0" presId="urn:microsoft.com/office/officeart/2009/3/layout/HorizontalOrganizationChart"/>
    <dgm:cxn modelId="{AD927217-3FB7-4AA6-B7AE-3421C71F803A}" type="presOf" srcId="{5BB969F3-1AEE-4E1D-B7C8-B4029926B6D8}" destId="{3976696A-7E3A-4575-A1C6-AA156B24B3A7}" srcOrd="0" destOrd="0" presId="urn:microsoft.com/office/officeart/2009/3/layout/HorizontalOrganizationChart"/>
    <dgm:cxn modelId="{C7E8C217-62CE-4D12-BBDD-172048094707}" srcId="{30FD2939-FB94-4212-B628-38F621D55EA8}" destId="{76C74F39-DFAC-4650-A87E-30D9EB440004}" srcOrd="1" destOrd="0" parTransId="{7F0561E8-A7F8-4927-A072-EA49E540F7FB}" sibTransId="{AD2CE0D5-D3BF-4535-A192-B38814C4745E}"/>
    <dgm:cxn modelId="{A70B311A-8D6E-48B4-B745-83339453378D}" type="presOf" srcId="{EC3AC1D9-4007-4D34-968A-544E7D1FF973}" destId="{92E97980-7519-4B6E-AE69-D7926EB27E36}" srcOrd="0" destOrd="0" presId="urn:microsoft.com/office/officeart/2009/3/layout/HorizontalOrganizationChart"/>
    <dgm:cxn modelId="{1584FA1F-25F0-4A52-8531-411D1D087EB3}" srcId="{B2C0F58D-AA07-4D24-A3B1-A74D29ED85B2}" destId="{0E04299E-1C9B-44CF-A596-98E0836DAAEA}" srcOrd="1" destOrd="0" parTransId="{55756E7F-6E74-474B-8926-62A27B5F61CC}" sibTransId="{3ACD507D-A92B-4D56-B2BA-1AA7CBCA1B28}"/>
    <dgm:cxn modelId="{E1D91524-0C4E-4A7D-B49F-1FB69ECB5178}" type="presOf" srcId="{B2C0F58D-AA07-4D24-A3B1-A74D29ED85B2}" destId="{4468E45A-9FEC-4343-B222-1954A592D6E4}" srcOrd="1" destOrd="0" presId="urn:microsoft.com/office/officeart/2009/3/layout/HorizontalOrganizationChart"/>
    <dgm:cxn modelId="{B2159E24-A77B-4010-9C62-1CC277957179}" type="presOf" srcId="{B07014F0-89CA-498F-976A-ABD35E554C5F}" destId="{69E8744E-FF71-4DEB-AC71-1CD641F73768}" srcOrd="1" destOrd="0" presId="urn:microsoft.com/office/officeart/2009/3/layout/HorizontalOrganizationChart"/>
    <dgm:cxn modelId="{33615127-F722-4699-99B3-D546E676A233}" type="presOf" srcId="{17431F41-81AA-49D4-800F-ED0EAFF7586A}" destId="{D933C6DD-09C6-4F50-A5D3-65EBFD8BAC8C}" srcOrd="1" destOrd="0" presId="urn:microsoft.com/office/officeart/2009/3/layout/HorizontalOrganizationChart"/>
    <dgm:cxn modelId="{176BC72A-D03D-1F4C-8223-16A5ABFEA0E4}" srcId="{78FEBEC3-CA2A-4B8B-A76E-2CD9FF5D5A33}" destId="{8747B22D-64B6-F640-8FD7-B8B943E9FA14}" srcOrd="1" destOrd="0" parTransId="{D6A3055F-CCA7-1441-A731-2A7B81FF1D0B}" sibTransId="{9E271572-DEB4-3243-9EBA-957BE4B41BFC}"/>
    <dgm:cxn modelId="{32CE762C-C4AA-4F97-9D07-9AC254DBB0CA}" type="presOf" srcId="{DACFD472-7487-4696-A410-49DE12DB4A8E}" destId="{985ABC27-6116-4A73-94D7-F3B517A66F6A}" srcOrd="0" destOrd="0" presId="urn:microsoft.com/office/officeart/2009/3/layout/HorizontalOrganizationChart"/>
    <dgm:cxn modelId="{A588E72C-E042-4A02-80C0-27A23615D938}" type="presOf" srcId="{69CBC693-6E43-48D7-BF5F-9F44D87933E0}" destId="{56507AA3-4692-4E1F-84EA-83C96CD8AAF1}" srcOrd="0" destOrd="0" presId="urn:microsoft.com/office/officeart/2009/3/layout/HorizontalOrganizationChart"/>
    <dgm:cxn modelId="{301DDC33-A2DA-4733-A4C7-43BA3A3284AD}" type="presOf" srcId="{EF322BC0-84CF-4267-8BCD-5BA6C226630D}" destId="{FC0AF896-8A63-4D82-B82B-C1C0074CAD4D}" srcOrd="0" destOrd="0" presId="urn:microsoft.com/office/officeart/2009/3/layout/HorizontalOrganizationChart"/>
    <dgm:cxn modelId="{6E2C1C35-783A-1F48-85B2-11EB50B6D6E6}" type="presOf" srcId="{8747B22D-64B6-F640-8FD7-B8B943E9FA14}" destId="{A0CA018A-C15F-284C-9969-CE950AFE3497}" srcOrd="1" destOrd="0" presId="urn:microsoft.com/office/officeart/2009/3/layout/HorizontalOrganizationChart"/>
    <dgm:cxn modelId="{E6903D36-BF12-5A47-902C-DFCC0F69E2AA}" type="presOf" srcId="{2E6FC90C-4762-C440-9FCB-8A346BB84AC0}" destId="{7B82673D-F161-AF4B-A18C-7A0B28D98AAE}" srcOrd="1" destOrd="0" presId="urn:microsoft.com/office/officeart/2009/3/layout/HorizontalOrganizationChart"/>
    <dgm:cxn modelId="{E85E953A-20FE-403C-BCE4-7BC53F68E2ED}" type="presOf" srcId="{42D0D9B2-81AB-406D-8C2E-0DEDB7A7DFFA}" destId="{B34A33AD-EE2F-4A53-8D76-FE1C7DB062B0}" srcOrd="0" destOrd="0" presId="urn:microsoft.com/office/officeart/2009/3/layout/HorizontalOrganizationChart"/>
    <dgm:cxn modelId="{545C883D-D4E2-3247-9F1A-BA6FCB71C136}" type="presOf" srcId="{32615D43-1BEF-994F-A6F1-B958C4D1A7C6}" destId="{2F3248F8-B9D7-FD42-B3B0-1C4F9CBB20C5}" srcOrd="0" destOrd="0" presId="urn:microsoft.com/office/officeart/2009/3/layout/HorizontalOrganizationChart"/>
    <dgm:cxn modelId="{A7713C3E-8CB8-4D43-9C2C-018890305605}" type="presOf" srcId="{AF9362A6-E8CB-B74C-9CF2-B1DDB1D95D4E}" destId="{20A7BECA-70E8-D14B-9883-D1FB3003543F}" srcOrd="0" destOrd="0" presId="urn:microsoft.com/office/officeart/2009/3/layout/HorizontalOrganizationChart"/>
    <dgm:cxn modelId="{A0AB523E-6E40-49FE-8E42-7CFF0610CF8C}" type="presOf" srcId="{139F3A2A-911C-4793-B130-32EA676016AB}" destId="{977B56F6-1042-463E-A7FA-775CD9674DA0}" srcOrd="0" destOrd="0" presId="urn:microsoft.com/office/officeart/2009/3/layout/HorizontalOrganizationChart"/>
    <dgm:cxn modelId="{56624761-09CB-4E97-A8E3-3258E3173493}" type="presOf" srcId="{BDBE85B1-57B0-4470-994A-C563D7D9A39E}" destId="{6D1EEDEE-5D02-4E0B-9776-8C4B73247BA6}" srcOrd="0" destOrd="0" presId="urn:microsoft.com/office/officeart/2009/3/layout/HorizontalOrganizationChart"/>
    <dgm:cxn modelId="{4DF1CE61-E9B3-7445-979B-5F70069BB390}" type="presOf" srcId="{642B78EA-3EFA-F44C-8289-C7019B636096}" destId="{AB56E034-D947-EB4B-B28F-498621A8EC99}" srcOrd="0" destOrd="0" presId="urn:microsoft.com/office/officeart/2009/3/layout/HorizontalOrganizationChart"/>
    <dgm:cxn modelId="{CE42EC44-9CE7-414D-AB30-1E17F431E3A7}" srcId="{78FEBEC3-CA2A-4B8B-A76E-2CD9FF5D5A33}" destId="{AF9362A6-E8CB-B74C-9CF2-B1DDB1D95D4E}" srcOrd="3" destOrd="0" parTransId="{2BD11DD6-D5DC-6443-987B-90A882FA5F97}" sibTransId="{5567E11A-E72B-1D44-A9BD-25FDA6C541E1}"/>
    <dgm:cxn modelId="{061C5765-A8CA-ED42-AF29-09CC5AB028B2}" type="presOf" srcId="{2BD11DD6-D5DC-6443-987B-90A882FA5F97}" destId="{044886F9-1345-8743-86CC-5D38E3128885}" srcOrd="0" destOrd="0" presId="urn:microsoft.com/office/officeart/2009/3/layout/HorizontalOrganizationChart"/>
    <dgm:cxn modelId="{AC19196C-5B8B-47BE-B6AB-A35185687858}" type="presOf" srcId="{50722116-4BBE-4DCB-AF91-EDA5A1793790}" destId="{949372AC-39E2-4AE5-9AED-6B113BEF35AF}" srcOrd="0" destOrd="0" presId="urn:microsoft.com/office/officeart/2009/3/layout/HorizontalOrganizationChart"/>
    <dgm:cxn modelId="{D2FA024D-0DEC-4D06-827F-FCFD71A4A240}" type="presOf" srcId="{55756E7F-6E74-474B-8926-62A27B5F61CC}" destId="{A363E62F-4363-48F4-83B6-1466A4C959B2}" srcOrd="0" destOrd="0" presId="urn:microsoft.com/office/officeart/2009/3/layout/HorizontalOrganizationChart"/>
    <dgm:cxn modelId="{D41D6A4E-6921-4DD3-B6EB-69D504A148E0}" srcId="{C86A27DF-30D0-47D6-B6AC-A5CADC23E75F}" destId="{AE2C7389-7A98-4E41-9D91-8C81C4668128}" srcOrd="0" destOrd="0" parTransId="{52D7CFAF-2CC8-469F-8B46-AD638B5E5E1F}" sibTransId="{C0213D07-514E-4427-B92C-EDED4AE39266}"/>
    <dgm:cxn modelId="{AB1F1472-9325-4BFD-A9A9-537BB039E2E1}" type="presOf" srcId="{9551044B-42CE-4188-8662-FF3B8E9ACA2C}" destId="{CF45F42E-C7EF-446C-ADA1-46032E0DD01E}" srcOrd="0" destOrd="0" presId="urn:microsoft.com/office/officeart/2009/3/layout/HorizontalOrganizationChart"/>
    <dgm:cxn modelId="{1BC34453-1CE5-4688-B430-BC4C2A0418C6}" srcId="{50722116-4BBE-4DCB-AF91-EDA5A1793790}" destId="{DACFD472-7487-4696-A410-49DE12DB4A8E}" srcOrd="0" destOrd="0" parTransId="{7E8CA68B-184C-4D46-A5E6-2D0F49409FC9}" sibTransId="{7DAE3E76-F12C-4408-BE3D-722E6453FC3A}"/>
    <dgm:cxn modelId="{4C11B257-A7B7-48EE-BD28-0CA4A7C111B9}" type="presOf" srcId="{DACFD472-7487-4696-A410-49DE12DB4A8E}" destId="{2B38330B-86F0-49A5-9A26-53F177D1724F}" srcOrd="1" destOrd="0" presId="urn:microsoft.com/office/officeart/2009/3/layout/HorizontalOrganizationChart"/>
    <dgm:cxn modelId="{B47BE977-EAF3-4731-8D7F-72C173DA8A4F}" type="presOf" srcId="{30FD2939-FB94-4212-B628-38F621D55EA8}" destId="{6546AC73-C1EA-47D7-BA8F-B0B00FED2C65}" srcOrd="0" destOrd="0" presId="urn:microsoft.com/office/officeart/2009/3/layout/HorizontalOrganizationChart"/>
    <dgm:cxn modelId="{B0363358-883C-4ED4-A7AE-DDB263025753}" srcId="{30FD2939-FB94-4212-B628-38F621D55EA8}" destId="{B2C0F58D-AA07-4D24-A3B1-A74D29ED85B2}" srcOrd="0" destOrd="0" parTransId="{853CFF36-4F0F-4972-8AE6-688C229265B6}" sibTransId="{ACBE3643-3697-4C5D-8ADE-88BF327BE9CC}"/>
    <dgm:cxn modelId="{337A1C7C-FBD3-4A1D-8EFE-43A173C68DA7}" type="presOf" srcId="{7F0561E8-A7F8-4927-A072-EA49E540F7FB}" destId="{2EE33F4A-5B42-4913-A78F-7BC7B20E168D}" srcOrd="0" destOrd="0" presId="urn:microsoft.com/office/officeart/2009/3/layout/HorizontalOrganizationChart"/>
    <dgm:cxn modelId="{FA23A67D-030A-9A48-84BC-0A7570A01CF6}" srcId="{78FEBEC3-CA2A-4B8B-A76E-2CD9FF5D5A33}" destId="{2E6FC90C-4762-C440-9FCB-8A346BB84AC0}" srcOrd="2" destOrd="0" parTransId="{642B78EA-3EFA-F44C-8289-C7019B636096}" sibTransId="{BE468902-8AF1-7B43-89D0-AD6270A4065C}"/>
    <dgm:cxn modelId="{E9A5917E-B13E-407F-8D7C-FAF6E4258FA2}" type="presOf" srcId="{EC3AC1D9-4007-4D34-968A-544E7D1FF973}" destId="{1C5E4D60-CC19-4393-9DAA-81B0DBC80395}" srcOrd="1" destOrd="0" presId="urn:microsoft.com/office/officeart/2009/3/layout/HorizontalOrganizationChart"/>
    <dgm:cxn modelId="{F582E17E-DE0D-4B8E-8C0C-DC78F131B987}" type="presOf" srcId="{87D1A144-073C-47D1-AED6-08340223CAD3}" destId="{3DD17928-0521-4064-983D-01CAAD3781E6}" srcOrd="0" destOrd="0" presId="urn:microsoft.com/office/officeart/2009/3/layout/HorizontalOrganizationChart"/>
    <dgm:cxn modelId="{3900F77E-6DEB-41D1-8F68-6D11C313CA3F}" type="presOf" srcId="{C86A27DF-30D0-47D6-B6AC-A5CADC23E75F}" destId="{A1B2D5EA-9798-44A4-B76B-848792338DD1}" srcOrd="0" destOrd="0" presId="urn:microsoft.com/office/officeart/2009/3/layout/HorizontalOrganizationChart"/>
    <dgm:cxn modelId="{1A3A1080-869B-4473-B3AF-708DA21C105A}" srcId="{A9D36324-9DDB-4471-9B5B-6302AE6F8C3F}" destId="{C86A27DF-30D0-47D6-B6AC-A5CADC23E75F}" srcOrd="1" destOrd="0" parTransId="{69CBC693-6E43-48D7-BF5F-9F44D87933E0}" sibTransId="{5BA5AB7E-DF41-4C83-970B-CF2F9132B8CD}"/>
    <dgm:cxn modelId="{B7DC4580-5EDA-DB47-8A03-C1CA2F82F63B}" srcId="{78FEBEC3-CA2A-4B8B-A76E-2CD9FF5D5A33}" destId="{E1914EF0-330B-8A49-B89A-EB99B9C74320}" srcOrd="4" destOrd="0" parTransId="{32615D43-1BEF-994F-A6F1-B958C4D1A7C6}" sibTransId="{CEEA0C89-DDD5-1545-8830-CAA98D895F98}"/>
    <dgm:cxn modelId="{697B2288-E804-4C3B-916F-B87CA2C52DA4}" srcId="{78FEBEC3-CA2A-4B8B-A76E-2CD9FF5D5A33}" destId="{EF322BC0-84CF-4267-8BCD-5BA6C226630D}" srcOrd="0" destOrd="0" parTransId="{3E08E12C-4C50-4C0B-95A4-0A3124EFCAE8}" sibTransId="{6916B841-D310-4565-A521-94C5628F6A2B}"/>
    <dgm:cxn modelId="{C9D9A18C-5A49-AF4C-B23F-1E0F4AF353AD}" type="presOf" srcId="{D6A3055F-CCA7-1441-A731-2A7B81FF1D0B}" destId="{009DAACB-C377-A94C-AF1F-A005F6B2200E}" srcOrd="0" destOrd="0" presId="urn:microsoft.com/office/officeart/2009/3/layout/HorizontalOrganizationChart"/>
    <dgm:cxn modelId="{4380348E-22E1-480D-B45C-FB78D68266CA}" type="presOf" srcId="{76C74F39-DFAC-4650-A87E-30D9EB440004}" destId="{E1F21AF3-4BB5-48CD-A14E-A800F0812D24}" srcOrd="1" destOrd="0" presId="urn:microsoft.com/office/officeart/2009/3/layout/HorizontalOrganizationChart"/>
    <dgm:cxn modelId="{9D68B492-2FE5-47A0-A21B-F8046778BDD9}" type="presOf" srcId="{9551044B-42CE-4188-8662-FF3B8E9ACA2C}" destId="{1DB1BE71-8562-4196-B53B-AED148289FF4}" srcOrd="1" destOrd="0" presId="urn:microsoft.com/office/officeart/2009/3/layout/HorizontalOrganizationChart"/>
    <dgm:cxn modelId="{70709C98-DAA1-44B6-81C8-51A70F0277C9}" srcId="{AE2C7389-7A98-4E41-9D91-8C81C4668128}" destId="{2114767F-EF0A-4647-A807-B6559FBFA563}" srcOrd="0" destOrd="0" parTransId="{87D1A144-073C-47D1-AED6-08340223CAD3}" sibTransId="{A8B5DD37-B103-4DDA-A1F8-7CFF20A1F51F}"/>
    <dgm:cxn modelId="{FB8C82A1-0F25-46E1-8739-FBF02038CCFF}" type="presOf" srcId="{6347B811-DB5D-4E86-A6D7-B9581FDAC013}" destId="{3F7B6E96-B140-4084-906D-940AF2E2720A}" srcOrd="0" destOrd="0" presId="urn:microsoft.com/office/officeart/2009/3/layout/HorizontalOrganizationChart"/>
    <dgm:cxn modelId="{5BBDC8A1-E15B-47E8-8B4A-01AD9A9FE08D}" type="presOf" srcId="{76C74F39-DFAC-4650-A87E-30D9EB440004}" destId="{295ADE35-8476-49D3-B0D3-53D672E3D657}" srcOrd="0" destOrd="0" presId="urn:microsoft.com/office/officeart/2009/3/layout/HorizontalOrganizationChart"/>
    <dgm:cxn modelId="{5D5AF1A2-75C9-4920-BF87-005FF156E018}" srcId="{A9D36324-9DDB-4471-9B5B-6302AE6F8C3F}" destId="{17431F41-81AA-49D4-800F-ED0EAFF7586A}" srcOrd="0" destOrd="0" parTransId="{5BB969F3-1AEE-4E1D-B7C8-B4029926B6D8}" sibTransId="{E2F058D9-52F9-436F-A421-E07AEC069AE4}"/>
    <dgm:cxn modelId="{342E94A3-8F27-4EE0-ADAD-0FAB61CE959A}" type="presOf" srcId="{78FEBEC3-CA2A-4B8B-A76E-2CD9FF5D5A33}" destId="{B7F2277A-ACE0-4FDB-A381-CB7B08913D9E}" srcOrd="0" destOrd="0" presId="urn:microsoft.com/office/officeart/2009/3/layout/HorizontalOrganizationChart"/>
    <dgm:cxn modelId="{0A8F35A4-9A97-42C0-B338-2587170632B4}" srcId="{76C74F39-DFAC-4650-A87E-30D9EB440004}" destId="{BDBE85B1-57B0-4470-994A-C563D7D9A39E}" srcOrd="0" destOrd="0" parTransId="{D527D287-86FF-419F-87AD-22EF8849697F}" sibTransId="{395E05AE-153D-4213-AA8D-74B8AB6F3076}"/>
    <dgm:cxn modelId="{370765A7-EC7F-4165-A297-F14BC6449241}" type="presOf" srcId="{3E08E12C-4C50-4C0B-95A4-0A3124EFCAE8}" destId="{D55D9F90-282C-422A-A182-DC93163C9C16}" srcOrd="0" destOrd="0" presId="urn:microsoft.com/office/officeart/2009/3/layout/HorizontalOrganizationChart"/>
    <dgm:cxn modelId="{6BCFB6A9-7DA7-4C8B-A2CE-09AEB6B28489}" srcId="{30FD2939-FB94-4212-B628-38F621D55EA8}" destId="{78FEBEC3-CA2A-4B8B-A76E-2CD9FF5D5A33}" srcOrd="2" destOrd="0" parTransId="{139F3A2A-911C-4793-B130-32EA676016AB}" sibTransId="{A870C09E-DE4A-4CE1-B1FC-10166883A675}"/>
    <dgm:cxn modelId="{3E5913AE-4EBE-1A40-8E00-6924171698E1}" type="presOf" srcId="{AF9362A6-E8CB-B74C-9CF2-B1DDB1D95D4E}" destId="{3DCBADB4-0F98-3345-9330-99033CBF134E}" srcOrd="1" destOrd="0" presId="urn:microsoft.com/office/officeart/2009/3/layout/HorizontalOrganizationChart"/>
    <dgm:cxn modelId="{BC935AB0-8E08-4734-9D52-ED44E4FFE85F}" srcId="{B2C0F58D-AA07-4D24-A3B1-A74D29ED85B2}" destId="{9551044B-42CE-4188-8662-FF3B8E9ACA2C}" srcOrd="3" destOrd="0" parTransId="{6347B811-DB5D-4E86-A6D7-B9581FDAC013}" sibTransId="{CBA4E9D3-51DC-461B-B97E-FB6F0C1D5223}"/>
    <dgm:cxn modelId="{AD86D0B2-6ABC-4F11-B844-EBCC45FBB03C}" type="presOf" srcId="{0E04299E-1C9B-44CF-A596-98E0836DAAEA}" destId="{4A379732-6D42-446E-8F8D-39137F0E1E80}" srcOrd="0" destOrd="0" presId="urn:microsoft.com/office/officeart/2009/3/layout/HorizontalOrganizationChart"/>
    <dgm:cxn modelId="{6259A4B5-5FFD-470B-8AFA-CFC683C4FCEB}" type="presOf" srcId="{7E8CA68B-184C-4D46-A5E6-2D0F49409FC9}" destId="{D15E3601-EA93-4552-9079-CEFC836176A7}" srcOrd="0" destOrd="0" presId="urn:microsoft.com/office/officeart/2009/3/layout/HorizontalOrganizationChart"/>
    <dgm:cxn modelId="{E0FB30B8-014A-4CB8-A2AE-CF44AF416DBC}" type="presOf" srcId="{AE2C7389-7A98-4E41-9D91-8C81C4668128}" destId="{47F01895-6D57-43C8-93C0-9751A41BB646}" srcOrd="1" destOrd="0" presId="urn:microsoft.com/office/officeart/2009/3/layout/HorizontalOrganizationChart"/>
    <dgm:cxn modelId="{C41F4CB8-EBCD-4DF7-A681-B257520FE00B}" srcId="{51103706-E5CA-456C-B5F4-5835AF512857}" destId="{A9D36324-9DDB-4471-9B5B-6302AE6F8C3F}" srcOrd="0" destOrd="0" parTransId="{C0522C3A-A51D-4DB6-98FD-F88293A9FEA8}" sibTransId="{2A6A0EA3-2491-4761-B696-221D796E826D}"/>
    <dgm:cxn modelId="{DA2F81BE-A65D-44DC-9678-FC3F75B4CCCE}" srcId="{B2C0F58D-AA07-4D24-A3B1-A74D29ED85B2}" destId="{B07014F0-89CA-498F-976A-ABD35E554C5F}" srcOrd="0" destOrd="0" parTransId="{C1973F1F-C9CA-46F2-B445-0A5A1A5D5417}" sibTransId="{35DED983-4C55-43EE-AD49-9D22C97150E8}"/>
    <dgm:cxn modelId="{2BE6E0C0-E58C-CB4A-9848-51949DA63330}" type="presOf" srcId="{E1914EF0-330B-8A49-B89A-EB99B9C74320}" destId="{142E55AF-A14F-7D4B-A64B-02CD97DC5FE6}" srcOrd="1" destOrd="0" presId="urn:microsoft.com/office/officeart/2009/3/layout/HorizontalOrganizationChart"/>
    <dgm:cxn modelId="{24F6CDC2-459D-458F-8577-BA691F41774D}" type="presOf" srcId="{51C70EF2-E991-454B-BEAD-A779D18BA988}" destId="{470F0E0F-DDA7-4AAC-A402-917E7F07E2DF}" srcOrd="0" destOrd="0" presId="urn:microsoft.com/office/officeart/2009/3/layout/HorizontalOrganizationChart"/>
    <dgm:cxn modelId="{8489DAC9-962D-4464-8463-D0F5382321A5}" type="presOf" srcId="{EF322BC0-84CF-4267-8BCD-5BA6C226630D}" destId="{1F101C71-D04A-4B6E-891A-12B7DA2A94B2}" srcOrd="1" destOrd="0" presId="urn:microsoft.com/office/officeart/2009/3/layout/HorizontalOrganizationChart"/>
    <dgm:cxn modelId="{669883CB-F72D-4B9B-9FC0-E2D50548DEC7}" type="presOf" srcId="{D527D287-86FF-419F-87AD-22EF8849697F}" destId="{53D2BB8A-CACA-4E44-8424-DA9973B0D821}" srcOrd="0" destOrd="0" presId="urn:microsoft.com/office/officeart/2009/3/layout/HorizontalOrganizationChart"/>
    <dgm:cxn modelId="{E8EA14CD-7497-4BDA-9285-CAA4941057E8}" type="presOf" srcId="{51103706-E5CA-456C-B5F4-5835AF512857}" destId="{489294E7-8390-4AE8-BF37-3BD750BA64D8}" srcOrd="0" destOrd="0" presId="urn:microsoft.com/office/officeart/2009/3/layout/HorizontalOrganizationChart"/>
    <dgm:cxn modelId="{1DE2C7CF-D896-408F-A9F5-35C9988BED3A}" type="presOf" srcId="{B2C0F58D-AA07-4D24-A3B1-A74D29ED85B2}" destId="{3C9071FE-B591-4802-988F-5F91AB05AFB8}" srcOrd="0" destOrd="0" presId="urn:microsoft.com/office/officeart/2009/3/layout/HorizontalOrganizationChart"/>
    <dgm:cxn modelId="{218696D0-E7F1-4C5A-A9E7-AD11C4B46661}" type="presOf" srcId="{C1973F1F-C9CA-46F2-B445-0A5A1A5D5417}" destId="{D5FCD1EA-7011-463E-8D08-1121784227E1}" srcOrd="0" destOrd="0" presId="urn:microsoft.com/office/officeart/2009/3/layout/HorizontalOrganizationChart"/>
    <dgm:cxn modelId="{164BA6D0-30D7-5E4D-BFE3-B2E87AA9942D}" type="presOf" srcId="{E1914EF0-330B-8A49-B89A-EB99B9C74320}" destId="{400067A1-35B2-BD4B-ABDD-19F05A5A2D28}" srcOrd="0" destOrd="0" presId="urn:microsoft.com/office/officeart/2009/3/layout/HorizontalOrganizationChart"/>
    <dgm:cxn modelId="{7DCA7ED1-B89B-461C-83A0-74CDF3CE37D9}" type="presOf" srcId="{AE2C7389-7A98-4E41-9D91-8C81C4668128}" destId="{4F66B946-58D2-4DC0-B114-12695A970104}" srcOrd="0" destOrd="0" presId="urn:microsoft.com/office/officeart/2009/3/layout/HorizontalOrganizationChart"/>
    <dgm:cxn modelId="{E2F938D3-F3E8-4C83-8182-39D84EA12C6A}" type="presOf" srcId="{BDBE85B1-57B0-4470-994A-C563D7D9A39E}" destId="{9F0D735D-C898-4C63-AE84-6DA4AEF3AEFA}" srcOrd="1" destOrd="0" presId="urn:microsoft.com/office/officeart/2009/3/layout/HorizontalOrganizationChart"/>
    <dgm:cxn modelId="{2BBC08D5-A807-4224-8C77-1D1325BE3BA7}" type="presOf" srcId="{2114767F-EF0A-4647-A807-B6559FBFA563}" destId="{C2336B2B-89E0-47B5-B4B7-39460E8D6505}" srcOrd="1" destOrd="0" presId="urn:microsoft.com/office/officeart/2009/3/layout/HorizontalOrganizationChart"/>
    <dgm:cxn modelId="{AE8150DC-A530-47DC-B80F-E83C0882A3AA}" type="presOf" srcId="{853CFF36-4F0F-4972-8AE6-688C229265B6}" destId="{1AE31C52-2579-44B5-9BC0-1B19520B0C70}" srcOrd="0" destOrd="0" presId="urn:microsoft.com/office/officeart/2009/3/layout/HorizontalOrganizationChart"/>
    <dgm:cxn modelId="{5BED52DD-EAC8-F648-AFD1-3719F916C0AE}" type="presOf" srcId="{8747B22D-64B6-F640-8FD7-B8B943E9FA14}" destId="{F4401C05-4DEB-F842-B36F-6D4E2C756EB9}" srcOrd="0" destOrd="0" presId="urn:microsoft.com/office/officeart/2009/3/layout/HorizontalOrganizationChart"/>
    <dgm:cxn modelId="{4B00ABE0-27E1-436E-8826-1ABDB37998B5}" type="presOf" srcId="{30FD2939-FB94-4212-B628-38F621D55EA8}" destId="{27C6CE63-C4DF-4EC6-BF59-7A491141B6FD}" srcOrd="1" destOrd="0" presId="urn:microsoft.com/office/officeart/2009/3/layout/HorizontalOrganizationChart"/>
    <dgm:cxn modelId="{2FF381E6-A44E-4C03-9116-F9AF23E7A4A9}" type="presOf" srcId="{0E04299E-1C9B-44CF-A596-98E0836DAAEA}" destId="{3B19102E-4083-4481-911D-9214E5278ED9}" srcOrd="1" destOrd="0" presId="urn:microsoft.com/office/officeart/2009/3/layout/HorizontalOrganizationChart"/>
    <dgm:cxn modelId="{F4F2D7E8-2E48-4CED-9A57-ABE5E4F05964}" type="presOf" srcId="{2114767F-EF0A-4647-A807-B6559FBFA563}" destId="{DB4B40BC-CFD8-4318-9510-433C6B6D55CF}" srcOrd="0" destOrd="0" presId="urn:microsoft.com/office/officeart/2009/3/layout/HorizontalOrganizationChart"/>
    <dgm:cxn modelId="{F29C10E9-871D-4892-B92A-A327AE7E2E34}" type="presOf" srcId="{DB234D7E-AA6F-4306-87CB-6A30749041F1}" destId="{400B27C4-C05F-4488-9FE7-D6FCE2BA2FC1}" srcOrd="0" destOrd="0" presId="urn:microsoft.com/office/officeart/2009/3/layout/HorizontalOrganizationChart"/>
    <dgm:cxn modelId="{A9722DE9-8C78-45B7-A57F-15001258C6AD}" type="presOf" srcId="{50722116-4BBE-4DCB-AF91-EDA5A1793790}" destId="{692B7548-D442-4CC3-A5D4-B35578249229}" srcOrd="1" destOrd="0" presId="urn:microsoft.com/office/officeart/2009/3/layout/HorizontalOrganizationChart"/>
    <dgm:cxn modelId="{52AD8EEA-7CB8-44D8-8F31-FDA35F5080C2}" type="presOf" srcId="{A9D36324-9DDB-4471-9B5B-6302AE6F8C3F}" destId="{F705E6C1-E5DE-487A-967C-0BB1539DAA85}" srcOrd="0" destOrd="0" presId="urn:microsoft.com/office/officeart/2009/3/layout/HorizontalOrganizationChart"/>
    <dgm:cxn modelId="{F7550DF0-8288-4240-B8C2-E734CE2240D4}" type="presOf" srcId="{B07014F0-89CA-498F-976A-ABD35E554C5F}" destId="{81FF2F64-2783-40F6-B6B8-5E87DB0F1411}" srcOrd="0" destOrd="0" presId="urn:microsoft.com/office/officeart/2009/3/layout/HorizontalOrganizationChart"/>
    <dgm:cxn modelId="{8CB277F1-635D-4E3D-AB04-C7C7C89F3AD2}" srcId="{B2C0F58D-AA07-4D24-A3B1-A74D29ED85B2}" destId="{EC3AC1D9-4007-4D34-968A-544E7D1FF973}" srcOrd="2" destOrd="0" parTransId="{42D0D9B2-81AB-406D-8C2E-0DEDB7A7DFFA}" sibTransId="{A3110800-BCBA-4F0D-89DD-C3B3DC4750E0}"/>
    <dgm:cxn modelId="{E05583F5-BE75-8F44-96F5-152E44A38315}" type="presOf" srcId="{2E6FC90C-4762-C440-9FCB-8A346BB84AC0}" destId="{FAAF351C-80CB-5542-A561-9B5E2EFED7AE}" srcOrd="0" destOrd="0" presId="urn:microsoft.com/office/officeart/2009/3/layout/HorizontalOrganizationChart"/>
    <dgm:cxn modelId="{7F1ABEF7-A430-46E3-95C8-076C59B0597C}" type="presOf" srcId="{C86A27DF-30D0-47D6-B6AC-A5CADC23E75F}" destId="{836F816E-65E8-4A11-A24D-D8E76E019453}" srcOrd="1" destOrd="0" presId="urn:microsoft.com/office/officeart/2009/3/layout/HorizontalOrganizationChart"/>
    <dgm:cxn modelId="{6A75BAFC-268B-4526-A5DC-A986BCFC0B89}" srcId="{A9D36324-9DDB-4471-9B5B-6302AE6F8C3F}" destId="{30FD2939-FB94-4212-B628-38F621D55EA8}" srcOrd="2" destOrd="0" parTransId="{51C70EF2-E991-454B-BEAD-A779D18BA988}" sibTransId="{2B0363D2-2B87-48FA-BB9F-FB7FA3B29B68}"/>
    <dgm:cxn modelId="{32C4A2FE-60CA-489D-BD9F-D1BD41E4DA92}" type="presOf" srcId="{78FEBEC3-CA2A-4B8B-A76E-2CD9FF5D5A33}" destId="{DB0FB4D1-2C28-4762-A165-8006EA1830FB}" srcOrd="1" destOrd="0" presId="urn:microsoft.com/office/officeart/2009/3/layout/HorizontalOrganizationChart"/>
    <dgm:cxn modelId="{64072CB6-36F9-44F1-B4EE-E73E31EE30F5}" type="presParOf" srcId="{489294E7-8390-4AE8-BF37-3BD750BA64D8}" destId="{DD3A9516-7257-47CC-B1A7-B2483E273311}" srcOrd="0" destOrd="0" presId="urn:microsoft.com/office/officeart/2009/3/layout/HorizontalOrganizationChart"/>
    <dgm:cxn modelId="{DC078334-5D53-481E-85C8-463BB82608CE}" type="presParOf" srcId="{DD3A9516-7257-47CC-B1A7-B2483E273311}" destId="{678718BB-4805-4E49-B2E2-38F440D8EDCF}" srcOrd="0" destOrd="0" presId="urn:microsoft.com/office/officeart/2009/3/layout/HorizontalOrganizationChart"/>
    <dgm:cxn modelId="{A474AD96-305E-4049-A23F-C31C0E7736E8}" type="presParOf" srcId="{678718BB-4805-4E49-B2E2-38F440D8EDCF}" destId="{F705E6C1-E5DE-487A-967C-0BB1539DAA85}" srcOrd="0" destOrd="0" presId="urn:microsoft.com/office/officeart/2009/3/layout/HorizontalOrganizationChart"/>
    <dgm:cxn modelId="{FE3D013F-D31D-4EBC-BB20-EEE9C9DF480C}" type="presParOf" srcId="{678718BB-4805-4E49-B2E2-38F440D8EDCF}" destId="{D07C3DFA-18C1-47E7-BFA2-BDC66C589E18}" srcOrd="1" destOrd="0" presId="urn:microsoft.com/office/officeart/2009/3/layout/HorizontalOrganizationChart"/>
    <dgm:cxn modelId="{5633D6F5-64A9-4A95-A907-42905A39379F}" type="presParOf" srcId="{DD3A9516-7257-47CC-B1A7-B2483E273311}" destId="{7B845A2E-6D23-4E13-B22B-B19D1BD434AE}" srcOrd="1" destOrd="0" presId="urn:microsoft.com/office/officeart/2009/3/layout/HorizontalOrganizationChart"/>
    <dgm:cxn modelId="{FC069BA2-53FD-478C-A804-1A8C1BF024FB}" type="presParOf" srcId="{7B845A2E-6D23-4E13-B22B-B19D1BD434AE}" destId="{3976696A-7E3A-4575-A1C6-AA156B24B3A7}" srcOrd="0" destOrd="0" presId="urn:microsoft.com/office/officeart/2009/3/layout/HorizontalOrganizationChart"/>
    <dgm:cxn modelId="{BA9EABAD-81DC-4EC2-8C11-D135489EA35E}" type="presParOf" srcId="{7B845A2E-6D23-4E13-B22B-B19D1BD434AE}" destId="{93A18DF5-B120-4616-9236-F72B01F12730}" srcOrd="1" destOrd="0" presId="urn:microsoft.com/office/officeart/2009/3/layout/HorizontalOrganizationChart"/>
    <dgm:cxn modelId="{4B90F7E2-5513-4452-9401-389B87910111}" type="presParOf" srcId="{93A18DF5-B120-4616-9236-F72B01F12730}" destId="{1BBC1FCA-77DB-4BCE-BA07-7C477085C6B2}" srcOrd="0" destOrd="0" presId="urn:microsoft.com/office/officeart/2009/3/layout/HorizontalOrganizationChart"/>
    <dgm:cxn modelId="{1D44FCAE-FAB2-4382-ABA0-5C609883F2F2}" type="presParOf" srcId="{1BBC1FCA-77DB-4BCE-BA07-7C477085C6B2}" destId="{2D09B897-AB6A-404D-8F58-6912DF541521}" srcOrd="0" destOrd="0" presId="urn:microsoft.com/office/officeart/2009/3/layout/HorizontalOrganizationChart"/>
    <dgm:cxn modelId="{B4C0EF7E-0186-4F37-9821-4EA8F10C9A14}" type="presParOf" srcId="{1BBC1FCA-77DB-4BCE-BA07-7C477085C6B2}" destId="{D933C6DD-09C6-4F50-A5D3-65EBFD8BAC8C}" srcOrd="1" destOrd="0" presId="urn:microsoft.com/office/officeart/2009/3/layout/HorizontalOrganizationChart"/>
    <dgm:cxn modelId="{56FAD29D-655F-49B9-ABFE-7537AD4641DA}" type="presParOf" srcId="{93A18DF5-B120-4616-9236-F72B01F12730}" destId="{CBB197D8-462D-4A9C-86D7-3FE11548C990}" srcOrd="1" destOrd="0" presId="urn:microsoft.com/office/officeart/2009/3/layout/HorizontalOrganizationChart"/>
    <dgm:cxn modelId="{52E3B3A3-AAA9-48F7-9F0D-01E53A028DFB}" type="presParOf" srcId="{93A18DF5-B120-4616-9236-F72B01F12730}" destId="{03BE7826-8CC8-4EC5-9C6B-D068E63E1F0A}" srcOrd="2" destOrd="0" presId="urn:microsoft.com/office/officeart/2009/3/layout/HorizontalOrganizationChart"/>
    <dgm:cxn modelId="{1FA143FD-68F3-407D-B134-72012A71C0B6}" type="presParOf" srcId="{7B845A2E-6D23-4E13-B22B-B19D1BD434AE}" destId="{56507AA3-4692-4E1F-84EA-83C96CD8AAF1}" srcOrd="2" destOrd="0" presId="urn:microsoft.com/office/officeart/2009/3/layout/HorizontalOrganizationChart"/>
    <dgm:cxn modelId="{072636A3-4F50-4883-A768-7C905160E027}" type="presParOf" srcId="{7B845A2E-6D23-4E13-B22B-B19D1BD434AE}" destId="{D84E98C3-7D9E-4186-B685-81A0CA42688A}" srcOrd="3" destOrd="0" presId="urn:microsoft.com/office/officeart/2009/3/layout/HorizontalOrganizationChart"/>
    <dgm:cxn modelId="{5B74DF42-7BE0-4098-82AB-72669B55E811}" type="presParOf" srcId="{D84E98C3-7D9E-4186-B685-81A0CA42688A}" destId="{427F484F-691E-4EF0-AE5B-19F089987E51}" srcOrd="0" destOrd="0" presId="urn:microsoft.com/office/officeart/2009/3/layout/HorizontalOrganizationChart"/>
    <dgm:cxn modelId="{19CDAE4E-CDC0-4460-AB97-8B6D0E50E9A2}" type="presParOf" srcId="{427F484F-691E-4EF0-AE5B-19F089987E51}" destId="{A1B2D5EA-9798-44A4-B76B-848792338DD1}" srcOrd="0" destOrd="0" presId="urn:microsoft.com/office/officeart/2009/3/layout/HorizontalOrganizationChart"/>
    <dgm:cxn modelId="{7B97DEF4-A5EF-4CAF-90C2-4180FCAC13D5}" type="presParOf" srcId="{427F484F-691E-4EF0-AE5B-19F089987E51}" destId="{836F816E-65E8-4A11-A24D-D8E76E019453}" srcOrd="1" destOrd="0" presId="urn:microsoft.com/office/officeart/2009/3/layout/HorizontalOrganizationChart"/>
    <dgm:cxn modelId="{E279516A-986D-403A-8313-670066A9933A}" type="presParOf" srcId="{D84E98C3-7D9E-4186-B685-81A0CA42688A}" destId="{C3D13BC6-AEB3-4D92-8D8B-FABA869C2472}" srcOrd="1" destOrd="0" presId="urn:microsoft.com/office/officeart/2009/3/layout/HorizontalOrganizationChart"/>
    <dgm:cxn modelId="{3460D602-86A2-4713-B32D-DB1A73C4575B}" type="presParOf" srcId="{C3D13BC6-AEB3-4D92-8D8B-FABA869C2472}" destId="{73706E4B-E2EC-4A6E-A763-755B27D9D5D4}" srcOrd="0" destOrd="0" presId="urn:microsoft.com/office/officeart/2009/3/layout/HorizontalOrganizationChart"/>
    <dgm:cxn modelId="{D4DF9431-D4CC-4724-8314-2061DC3F29E6}" type="presParOf" srcId="{C3D13BC6-AEB3-4D92-8D8B-FABA869C2472}" destId="{A719AA46-E003-4CD0-8EF7-131E344DE89A}" srcOrd="1" destOrd="0" presId="urn:microsoft.com/office/officeart/2009/3/layout/HorizontalOrganizationChart"/>
    <dgm:cxn modelId="{9343C871-B856-4988-84EE-1594E86FCDA4}" type="presParOf" srcId="{A719AA46-E003-4CD0-8EF7-131E344DE89A}" destId="{9F6ADDBE-D638-41CC-A819-31A5C4C58431}" srcOrd="0" destOrd="0" presId="urn:microsoft.com/office/officeart/2009/3/layout/HorizontalOrganizationChart"/>
    <dgm:cxn modelId="{66B03CBF-40BB-4916-AB6D-0752052F900C}" type="presParOf" srcId="{9F6ADDBE-D638-41CC-A819-31A5C4C58431}" destId="{4F66B946-58D2-4DC0-B114-12695A970104}" srcOrd="0" destOrd="0" presId="urn:microsoft.com/office/officeart/2009/3/layout/HorizontalOrganizationChart"/>
    <dgm:cxn modelId="{338B1CA0-5B98-44E6-AF43-1FB82ACDA1AD}" type="presParOf" srcId="{9F6ADDBE-D638-41CC-A819-31A5C4C58431}" destId="{47F01895-6D57-43C8-93C0-9751A41BB646}" srcOrd="1" destOrd="0" presId="urn:microsoft.com/office/officeart/2009/3/layout/HorizontalOrganizationChart"/>
    <dgm:cxn modelId="{D6E1FF32-661A-4129-BB04-EEDE74A89714}" type="presParOf" srcId="{A719AA46-E003-4CD0-8EF7-131E344DE89A}" destId="{DFF83B7B-CEE3-4447-99F4-E2C1D1CD6D15}" srcOrd="1" destOrd="0" presId="urn:microsoft.com/office/officeart/2009/3/layout/HorizontalOrganizationChart"/>
    <dgm:cxn modelId="{1077E949-1E78-401B-AA04-AA6AA04ED7AE}" type="presParOf" srcId="{DFF83B7B-CEE3-4447-99F4-E2C1D1CD6D15}" destId="{3DD17928-0521-4064-983D-01CAAD3781E6}" srcOrd="0" destOrd="0" presId="urn:microsoft.com/office/officeart/2009/3/layout/HorizontalOrganizationChart"/>
    <dgm:cxn modelId="{C439E783-254B-4A0C-BDCF-7301FA4F3424}" type="presParOf" srcId="{DFF83B7B-CEE3-4447-99F4-E2C1D1CD6D15}" destId="{11C1B205-85B8-4E4E-AC21-1F12D1F9F69F}" srcOrd="1" destOrd="0" presId="urn:microsoft.com/office/officeart/2009/3/layout/HorizontalOrganizationChart"/>
    <dgm:cxn modelId="{15AA6483-DE20-4DBF-8420-2C03C1C27338}" type="presParOf" srcId="{11C1B205-85B8-4E4E-AC21-1F12D1F9F69F}" destId="{19D947EA-F42A-4BD5-952B-BCC870A8E404}" srcOrd="0" destOrd="0" presId="urn:microsoft.com/office/officeart/2009/3/layout/HorizontalOrganizationChart"/>
    <dgm:cxn modelId="{C80E8561-58CC-4A5A-9199-44868DCC7B56}" type="presParOf" srcId="{19D947EA-F42A-4BD5-952B-BCC870A8E404}" destId="{DB4B40BC-CFD8-4318-9510-433C6B6D55CF}" srcOrd="0" destOrd="0" presId="urn:microsoft.com/office/officeart/2009/3/layout/HorizontalOrganizationChart"/>
    <dgm:cxn modelId="{6C6EFAFB-39DE-49FA-8B2B-E7C7F5F2CA12}" type="presParOf" srcId="{19D947EA-F42A-4BD5-952B-BCC870A8E404}" destId="{C2336B2B-89E0-47B5-B4B7-39460E8D6505}" srcOrd="1" destOrd="0" presId="urn:microsoft.com/office/officeart/2009/3/layout/HorizontalOrganizationChart"/>
    <dgm:cxn modelId="{4BCA19CC-228D-4D1A-B7FD-13215D8B38BD}" type="presParOf" srcId="{11C1B205-85B8-4E4E-AC21-1F12D1F9F69F}" destId="{BA477237-75CB-4F9D-9C15-DE6BFDDC22E8}" srcOrd="1" destOrd="0" presId="urn:microsoft.com/office/officeart/2009/3/layout/HorizontalOrganizationChart"/>
    <dgm:cxn modelId="{AA12ADFD-7FBA-44E1-B1F2-007D9D2DA973}" type="presParOf" srcId="{11C1B205-85B8-4E4E-AC21-1F12D1F9F69F}" destId="{3EE2648A-AC2E-4D1E-B64A-BE7499DA3C7E}" srcOrd="2" destOrd="0" presId="urn:microsoft.com/office/officeart/2009/3/layout/HorizontalOrganizationChart"/>
    <dgm:cxn modelId="{7D570B08-0471-4472-B810-6B2B204C73C4}" type="presParOf" srcId="{A719AA46-E003-4CD0-8EF7-131E344DE89A}" destId="{74B5B129-798A-45B7-A7BA-3EA5D6D1AF45}" srcOrd="2" destOrd="0" presId="urn:microsoft.com/office/officeart/2009/3/layout/HorizontalOrganizationChart"/>
    <dgm:cxn modelId="{1AE0F3CD-B527-49A4-A60A-93E5E1E9FDEC}" type="presParOf" srcId="{C3D13BC6-AEB3-4D92-8D8B-FABA869C2472}" destId="{400B27C4-C05F-4488-9FE7-D6FCE2BA2FC1}" srcOrd="2" destOrd="0" presId="urn:microsoft.com/office/officeart/2009/3/layout/HorizontalOrganizationChart"/>
    <dgm:cxn modelId="{F5C26A7A-0A08-419A-9507-08B990447F50}" type="presParOf" srcId="{C3D13BC6-AEB3-4D92-8D8B-FABA869C2472}" destId="{E10FDF64-D444-4513-9E28-1324191C46B2}" srcOrd="3" destOrd="0" presId="urn:microsoft.com/office/officeart/2009/3/layout/HorizontalOrganizationChart"/>
    <dgm:cxn modelId="{F5F2D50E-A620-4971-B84E-21EE3E50D375}" type="presParOf" srcId="{E10FDF64-D444-4513-9E28-1324191C46B2}" destId="{BB2D4608-E9C1-44B1-A6B4-744436F6D320}" srcOrd="0" destOrd="0" presId="urn:microsoft.com/office/officeart/2009/3/layout/HorizontalOrganizationChart"/>
    <dgm:cxn modelId="{53D73BF0-62D8-4203-A6FD-D33711AABB70}" type="presParOf" srcId="{BB2D4608-E9C1-44B1-A6B4-744436F6D320}" destId="{949372AC-39E2-4AE5-9AED-6B113BEF35AF}" srcOrd="0" destOrd="0" presId="urn:microsoft.com/office/officeart/2009/3/layout/HorizontalOrganizationChart"/>
    <dgm:cxn modelId="{FA1C8F75-433A-498D-BA86-05345E09B578}" type="presParOf" srcId="{BB2D4608-E9C1-44B1-A6B4-744436F6D320}" destId="{692B7548-D442-4CC3-A5D4-B35578249229}" srcOrd="1" destOrd="0" presId="urn:microsoft.com/office/officeart/2009/3/layout/HorizontalOrganizationChart"/>
    <dgm:cxn modelId="{70612739-A0F0-43CD-A4F1-1CDD8EF15B6F}" type="presParOf" srcId="{E10FDF64-D444-4513-9E28-1324191C46B2}" destId="{4363EA2F-CB49-4DF8-8D6B-DA8A88D0D5D7}" srcOrd="1" destOrd="0" presId="urn:microsoft.com/office/officeart/2009/3/layout/HorizontalOrganizationChart"/>
    <dgm:cxn modelId="{D650407D-DFCA-4A96-8095-784E798553AD}" type="presParOf" srcId="{4363EA2F-CB49-4DF8-8D6B-DA8A88D0D5D7}" destId="{D15E3601-EA93-4552-9079-CEFC836176A7}" srcOrd="0" destOrd="0" presId="urn:microsoft.com/office/officeart/2009/3/layout/HorizontalOrganizationChart"/>
    <dgm:cxn modelId="{34FDF51F-894F-4731-AB29-B8DFA8879D2B}" type="presParOf" srcId="{4363EA2F-CB49-4DF8-8D6B-DA8A88D0D5D7}" destId="{0BF2D0D8-A2A8-4947-B5C5-C3DF98AE8F3C}" srcOrd="1" destOrd="0" presId="urn:microsoft.com/office/officeart/2009/3/layout/HorizontalOrganizationChart"/>
    <dgm:cxn modelId="{5565584C-8139-46A0-8642-1D2320348BC0}" type="presParOf" srcId="{0BF2D0D8-A2A8-4947-B5C5-C3DF98AE8F3C}" destId="{A4C57F70-B391-48F9-9BF9-E5B4E1CB8345}" srcOrd="0" destOrd="0" presId="urn:microsoft.com/office/officeart/2009/3/layout/HorizontalOrganizationChart"/>
    <dgm:cxn modelId="{D0F6FF70-6B6A-42AB-A026-5482DF03C930}" type="presParOf" srcId="{A4C57F70-B391-48F9-9BF9-E5B4E1CB8345}" destId="{985ABC27-6116-4A73-94D7-F3B517A66F6A}" srcOrd="0" destOrd="0" presId="urn:microsoft.com/office/officeart/2009/3/layout/HorizontalOrganizationChart"/>
    <dgm:cxn modelId="{A4A944FA-5A3B-4D39-B74A-6C1CA81FA023}" type="presParOf" srcId="{A4C57F70-B391-48F9-9BF9-E5B4E1CB8345}" destId="{2B38330B-86F0-49A5-9A26-53F177D1724F}" srcOrd="1" destOrd="0" presId="urn:microsoft.com/office/officeart/2009/3/layout/HorizontalOrganizationChart"/>
    <dgm:cxn modelId="{0239A47E-52A0-4FD6-9DB4-B1C38BCBDCB0}" type="presParOf" srcId="{0BF2D0D8-A2A8-4947-B5C5-C3DF98AE8F3C}" destId="{96967A77-4D4C-46D2-A6FB-4BE838540446}" srcOrd="1" destOrd="0" presId="urn:microsoft.com/office/officeart/2009/3/layout/HorizontalOrganizationChart"/>
    <dgm:cxn modelId="{84B1ACFD-46AA-4C80-8770-3F370B81C029}" type="presParOf" srcId="{0BF2D0D8-A2A8-4947-B5C5-C3DF98AE8F3C}" destId="{ADA2FCE3-C0C9-4E39-9623-835E7F165F25}" srcOrd="2" destOrd="0" presId="urn:microsoft.com/office/officeart/2009/3/layout/HorizontalOrganizationChart"/>
    <dgm:cxn modelId="{F53AF792-B8D1-4DFB-87B4-99B9159081C4}" type="presParOf" srcId="{E10FDF64-D444-4513-9E28-1324191C46B2}" destId="{74749792-5742-402E-B4DA-EC3AA1789A2D}" srcOrd="2" destOrd="0" presId="urn:microsoft.com/office/officeart/2009/3/layout/HorizontalOrganizationChart"/>
    <dgm:cxn modelId="{961296C2-BE06-400F-B05E-A7904533CD38}" type="presParOf" srcId="{D84E98C3-7D9E-4186-B685-81A0CA42688A}" destId="{1FB3CEA2-E707-44F8-B276-FD3153CC0D26}" srcOrd="2" destOrd="0" presId="urn:microsoft.com/office/officeart/2009/3/layout/HorizontalOrganizationChart"/>
    <dgm:cxn modelId="{EE1EB576-FB36-447D-9C3D-A54416698E88}" type="presParOf" srcId="{7B845A2E-6D23-4E13-B22B-B19D1BD434AE}" destId="{470F0E0F-DDA7-4AAC-A402-917E7F07E2DF}" srcOrd="4" destOrd="0" presId="urn:microsoft.com/office/officeart/2009/3/layout/HorizontalOrganizationChart"/>
    <dgm:cxn modelId="{13A3CCB7-BDBA-4296-A1DB-9F7434C01E9D}" type="presParOf" srcId="{7B845A2E-6D23-4E13-B22B-B19D1BD434AE}" destId="{4BEDB79C-9996-44BD-A167-218D011BEF5E}" srcOrd="5" destOrd="0" presId="urn:microsoft.com/office/officeart/2009/3/layout/HorizontalOrganizationChart"/>
    <dgm:cxn modelId="{0BCEAEED-13D4-4603-84EA-698AF67E3409}" type="presParOf" srcId="{4BEDB79C-9996-44BD-A167-218D011BEF5E}" destId="{AE4F2C86-7171-456E-B36E-B39D27A4FF52}" srcOrd="0" destOrd="0" presId="urn:microsoft.com/office/officeart/2009/3/layout/HorizontalOrganizationChart"/>
    <dgm:cxn modelId="{45CC20F3-7C3B-4A27-8F46-F29DE6E4718B}" type="presParOf" srcId="{AE4F2C86-7171-456E-B36E-B39D27A4FF52}" destId="{6546AC73-C1EA-47D7-BA8F-B0B00FED2C65}" srcOrd="0" destOrd="0" presId="urn:microsoft.com/office/officeart/2009/3/layout/HorizontalOrganizationChart"/>
    <dgm:cxn modelId="{280C827E-D0C4-47EF-97B3-25883C20468D}" type="presParOf" srcId="{AE4F2C86-7171-456E-B36E-B39D27A4FF52}" destId="{27C6CE63-C4DF-4EC6-BF59-7A491141B6FD}" srcOrd="1" destOrd="0" presId="urn:microsoft.com/office/officeart/2009/3/layout/HorizontalOrganizationChart"/>
    <dgm:cxn modelId="{0398C544-B12B-4250-AB78-D06E80F9CD92}" type="presParOf" srcId="{4BEDB79C-9996-44BD-A167-218D011BEF5E}" destId="{74B9B680-237A-4519-8A07-018CC8501332}" srcOrd="1" destOrd="0" presId="urn:microsoft.com/office/officeart/2009/3/layout/HorizontalOrganizationChart"/>
    <dgm:cxn modelId="{24F0E963-7D0F-4615-884A-C03E188B1C6A}" type="presParOf" srcId="{74B9B680-237A-4519-8A07-018CC8501332}" destId="{1AE31C52-2579-44B5-9BC0-1B19520B0C70}" srcOrd="0" destOrd="0" presId="urn:microsoft.com/office/officeart/2009/3/layout/HorizontalOrganizationChart"/>
    <dgm:cxn modelId="{7FAA60A5-DF7E-4E63-9AD5-32E2D7033AD2}" type="presParOf" srcId="{74B9B680-237A-4519-8A07-018CC8501332}" destId="{5065A4D5-6FEB-40DD-809B-D363DBFF3533}" srcOrd="1" destOrd="0" presId="urn:microsoft.com/office/officeart/2009/3/layout/HorizontalOrganizationChart"/>
    <dgm:cxn modelId="{38730052-F522-4958-8921-AACA485DA677}" type="presParOf" srcId="{5065A4D5-6FEB-40DD-809B-D363DBFF3533}" destId="{BAEDA2F8-C444-41EF-B954-99FEF18AAB10}" srcOrd="0" destOrd="0" presId="urn:microsoft.com/office/officeart/2009/3/layout/HorizontalOrganizationChart"/>
    <dgm:cxn modelId="{7C5177E7-C057-4843-8AAD-80164CAA5C34}" type="presParOf" srcId="{BAEDA2F8-C444-41EF-B954-99FEF18AAB10}" destId="{3C9071FE-B591-4802-988F-5F91AB05AFB8}" srcOrd="0" destOrd="0" presId="urn:microsoft.com/office/officeart/2009/3/layout/HorizontalOrganizationChart"/>
    <dgm:cxn modelId="{60AA8341-0E8D-485A-A1DB-339278582B75}" type="presParOf" srcId="{BAEDA2F8-C444-41EF-B954-99FEF18AAB10}" destId="{4468E45A-9FEC-4343-B222-1954A592D6E4}" srcOrd="1" destOrd="0" presId="urn:microsoft.com/office/officeart/2009/3/layout/HorizontalOrganizationChart"/>
    <dgm:cxn modelId="{E3F3AB8F-6401-42DF-8945-DD1664EA553D}" type="presParOf" srcId="{5065A4D5-6FEB-40DD-809B-D363DBFF3533}" destId="{1EC945A8-650A-4571-A965-DE0E603D016A}" srcOrd="1" destOrd="0" presId="urn:microsoft.com/office/officeart/2009/3/layout/HorizontalOrganizationChart"/>
    <dgm:cxn modelId="{3C707404-72D2-4788-9CBD-23BCD0D6A03C}" type="presParOf" srcId="{1EC945A8-650A-4571-A965-DE0E603D016A}" destId="{D5FCD1EA-7011-463E-8D08-1121784227E1}" srcOrd="0" destOrd="0" presId="urn:microsoft.com/office/officeart/2009/3/layout/HorizontalOrganizationChart"/>
    <dgm:cxn modelId="{4A8A0368-420B-485E-9539-2EFD51C8B9E7}" type="presParOf" srcId="{1EC945A8-650A-4571-A965-DE0E603D016A}" destId="{9E30E89F-AF4F-44EE-8B31-C95628BC7AE3}" srcOrd="1" destOrd="0" presId="urn:microsoft.com/office/officeart/2009/3/layout/HorizontalOrganizationChart"/>
    <dgm:cxn modelId="{A9CCDFE0-5841-4B63-BF5F-7E7D4A040A63}" type="presParOf" srcId="{9E30E89F-AF4F-44EE-8B31-C95628BC7AE3}" destId="{F5B85168-75B2-464A-A03E-B5984E12C6CE}" srcOrd="0" destOrd="0" presId="urn:microsoft.com/office/officeart/2009/3/layout/HorizontalOrganizationChart"/>
    <dgm:cxn modelId="{629EA778-7882-4E4D-811A-82647598B0C5}" type="presParOf" srcId="{F5B85168-75B2-464A-A03E-B5984E12C6CE}" destId="{81FF2F64-2783-40F6-B6B8-5E87DB0F1411}" srcOrd="0" destOrd="0" presId="urn:microsoft.com/office/officeart/2009/3/layout/HorizontalOrganizationChart"/>
    <dgm:cxn modelId="{D4928E19-F239-4979-B7B4-9B7F64BC01DF}" type="presParOf" srcId="{F5B85168-75B2-464A-A03E-B5984E12C6CE}" destId="{69E8744E-FF71-4DEB-AC71-1CD641F73768}" srcOrd="1" destOrd="0" presId="urn:microsoft.com/office/officeart/2009/3/layout/HorizontalOrganizationChart"/>
    <dgm:cxn modelId="{67C52DD2-B13F-46D8-86C1-72B32981B63E}" type="presParOf" srcId="{9E30E89F-AF4F-44EE-8B31-C95628BC7AE3}" destId="{F8987E23-EB9E-4737-8164-9FB498812634}" srcOrd="1" destOrd="0" presId="urn:microsoft.com/office/officeart/2009/3/layout/HorizontalOrganizationChart"/>
    <dgm:cxn modelId="{24306468-155F-4968-BE3A-0437B4592A59}" type="presParOf" srcId="{9E30E89F-AF4F-44EE-8B31-C95628BC7AE3}" destId="{321F529F-0ECA-4FE3-A273-0D50EB27CDE7}" srcOrd="2" destOrd="0" presId="urn:microsoft.com/office/officeart/2009/3/layout/HorizontalOrganizationChart"/>
    <dgm:cxn modelId="{F085E6A0-B48F-457A-BAAA-75BAA1B7D223}" type="presParOf" srcId="{1EC945A8-650A-4571-A965-DE0E603D016A}" destId="{A363E62F-4363-48F4-83B6-1466A4C959B2}" srcOrd="2" destOrd="0" presId="urn:microsoft.com/office/officeart/2009/3/layout/HorizontalOrganizationChart"/>
    <dgm:cxn modelId="{828273DD-9832-448F-9EBC-42047ED8D54B}" type="presParOf" srcId="{1EC945A8-650A-4571-A965-DE0E603D016A}" destId="{339B4654-DE62-4E56-ABE5-0EE15D0D658E}" srcOrd="3" destOrd="0" presId="urn:microsoft.com/office/officeart/2009/3/layout/HorizontalOrganizationChart"/>
    <dgm:cxn modelId="{F1D33B84-F1FF-4C80-BBDD-11B11A4745AB}" type="presParOf" srcId="{339B4654-DE62-4E56-ABE5-0EE15D0D658E}" destId="{FC4DF474-C10E-4F05-958B-1245E4305EC7}" srcOrd="0" destOrd="0" presId="urn:microsoft.com/office/officeart/2009/3/layout/HorizontalOrganizationChart"/>
    <dgm:cxn modelId="{748538A5-9F6D-4A71-9BA3-D152B137C71D}" type="presParOf" srcId="{FC4DF474-C10E-4F05-958B-1245E4305EC7}" destId="{4A379732-6D42-446E-8F8D-39137F0E1E80}" srcOrd="0" destOrd="0" presId="urn:microsoft.com/office/officeart/2009/3/layout/HorizontalOrganizationChart"/>
    <dgm:cxn modelId="{C49BF1AC-A581-4A9E-8C76-AC48BF8DF540}" type="presParOf" srcId="{FC4DF474-C10E-4F05-958B-1245E4305EC7}" destId="{3B19102E-4083-4481-911D-9214E5278ED9}" srcOrd="1" destOrd="0" presId="urn:microsoft.com/office/officeart/2009/3/layout/HorizontalOrganizationChart"/>
    <dgm:cxn modelId="{3D88A9C7-1763-441B-866E-BCBD95748AEF}" type="presParOf" srcId="{339B4654-DE62-4E56-ABE5-0EE15D0D658E}" destId="{9E70E266-205F-4FA0-BDF2-0FC6FBD5061F}" srcOrd="1" destOrd="0" presId="urn:microsoft.com/office/officeart/2009/3/layout/HorizontalOrganizationChart"/>
    <dgm:cxn modelId="{A62D140A-BC48-4776-8DF6-092C4FB26465}" type="presParOf" srcId="{339B4654-DE62-4E56-ABE5-0EE15D0D658E}" destId="{6B7AD68C-F1DF-40DF-ACDE-3F71F95A37ED}" srcOrd="2" destOrd="0" presId="urn:microsoft.com/office/officeart/2009/3/layout/HorizontalOrganizationChart"/>
    <dgm:cxn modelId="{4143B802-394D-4070-818D-E09D2152491A}" type="presParOf" srcId="{1EC945A8-650A-4571-A965-DE0E603D016A}" destId="{B34A33AD-EE2F-4A53-8D76-FE1C7DB062B0}" srcOrd="4" destOrd="0" presId="urn:microsoft.com/office/officeart/2009/3/layout/HorizontalOrganizationChart"/>
    <dgm:cxn modelId="{1B2D3DB2-859B-4074-8162-F9B1F932AD85}" type="presParOf" srcId="{1EC945A8-650A-4571-A965-DE0E603D016A}" destId="{0C0F4CE5-7887-441A-867A-4231FDB2E887}" srcOrd="5" destOrd="0" presId="urn:microsoft.com/office/officeart/2009/3/layout/HorizontalOrganizationChart"/>
    <dgm:cxn modelId="{F1AFE11D-EDF0-49E8-A6D6-B40192C8E52B}" type="presParOf" srcId="{0C0F4CE5-7887-441A-867A-4231FDB2E887}" destId="{7B9BE58A-AE1C-48AF-94BF-65FB56295426}" srcOrd="0" destOrd="0" presId="urn:microsoft.com/office/officeart/2009/3/layout/HorizontalOrganizationChart"/>
    <dgm:cxn modelId="{AB3B9E6E-7957-4826-8756-0B380A5BF223}" type="presParOf" srcId="{7B9BE58A-AE1C-48AF-94BF-65FB56295426}" destId="{92E97980-7519-4B6E-AE69-D7926EB27E36}" srcOrd="0" destOrd="0" presId="urn:microsoft.com/office/officeart/2009/3/layout/HorizontalOrganizationChart"/>
    <dgm:cxn modelId="{84976CFD-140A-4BFE-AA33-B8A34D85884A}" type="presParOf" srcId="{7B9BE58A-AE1C-48AF-94BF-65FB56295426}" destId="{1C5E4D60-CC19-4393-9DAA-81B0DBC80395}" srcOrd="1" destOrd="0" presId="urn:microsoft.com/office/officeart/2009/3/layout/HorizontalOrganizationChart"/>
    <dgm:cxn modelId="{4BB57F7A-CCCE-4B03-9451-E1A325C813A1}" type="presParOf" srcId="{0C0F4CE5-7887-441A-867A-4231FDB2E887}" destId="{33CB3704-A71A-443B-8262-35B2B0B5BAA4}" srcOrd="1" destOrd="0" presId="urn:microsoft.com/office/officeart/2009/3/layout/HorizontalOrganizationChart"/>
    <dgm:cxn modelId="{708A5B28-76D3-47D3-9B52-72A84ED49819}" type="presParOf" srcId="{0C0F4CE5-7887-441A-867A-4231FDB2E887}" destId="{B44B6B5B-74DC-40E6-B9F7-103DD9A1B5B4}" srcOrd="2" destOrd="0" presId="urn:microsoft.com/office/officeart/2009/3/layout/HorizontalOrganizationChart"/>
    <dgm:cxn modelId="{D3951B69-F4EB-4147-85F5-3EDE10DD95A8}" type="presParOf" srcId="{1EC945A8-650A-4571-A965-DE0E603D016A}" destId="{3F7B6E96-B140-4084-906D-940AF2E2720A}" srcOrd="6" destOrd="0" presId="urn:microsoft.com/office/officeart/2009/3/layout/HorizontalOrganizationChart"/>
    <dgm:cxn modelId="{2E38C205-A867-44EF-A2CE-57550C35C66C}" type="presParOf" srcId="{1EC945A8-650A-4571-A965-DE0E603D016A}" destId="{93ABB424-DB6B-4411-8966-EB5663A75347}" srcOrd="7" destOrd="0" presId="urn:microsoft.com/office/officeart/2009/3/layout/HorizontalOrganizationChart"/>
    <dgm:cxn modelId="{29EB9479-9897-4250-9467-A05A6C65D95D}" type="presParOf" srcId="{93ABB424-DB6B-4411-8966-EB5663A75347}" destId="{A97AFD26-3EE9-4565-AAA3-4B6996290330}" srcOrd="0" destOrd="0" presId="urn:microsoft.com/office/officeart/2009/3/layout/HorizontalOrganizationChart"/>
    <dgm:cxn modelId="{AAEB49D2-96EB-4465-BF3B-F5406F84E0EA}" type="presParOf" srcId="{A97AFD26-3EE9-4565-AAA3-4B6996290330}" destId="{CF45F42E-C7EF-446C-ADA1-46032E0DD01E}" srcOrd="0" destOrd="0" presId="urn:microsoft.com/office/officeart/2009/3/layout/HorizontalOrganizationChart"/>
    <dgm:cxn modelId="{A66D99EB-846F-48FD-BE16-0409E8C75D3B}" type="presParOf" srcId="{A97AFD26-3EE9-4565-AAA3-4B6996290330}" destId="{1DB1BE71-8562-4196-B53B-AED148289FF4}" srcOrd="1" destOrd="0" presId="urn:microsoft.com/office/officeart/2009/3/layout/HorizontalOrganizationChart"/>
    <dgm:cxn modelId="{1950E6E9-3E12-49B8-A4BD-D79C0E8A18E2}" type="presParOf" srcId="{93ABB424-DB6B-4411-8966-EB5663A75347}" destId="{D1B6324F-1F8A-4B07-8EFD-44421172E1FE}" srcOrd="1" destOrd="0" presId="urn:microsoft.com/office/officeart/2009/3/layout/HorizontalOrganizationChart"/>
    <dgm:cxn modelId="{486A4E7F-A292-4FD0-9C38-5F1524CFDDB2}" type="presParOf" srcId="{93ABB424-DB6B-4411-8966-EB5663A75347}" destId="{5C21F304-B1AF-4904-A680-2FC3457828BE}" srcOrd="2" destOrd="0" presId="urn:microsoft.com/office/officeart/2009/3/layout/HorizontalOrganizationChart"/>
    <dgm:cxn modelId="{8BEF309D-FB89-47F1-A913-7BCF9B132473}" type="presParOf" srcId="{5065A4D5-6FEB-40DD-809B-D363DBFF3533}" destId="{13E7632D-CD98-4BE1-BF3C-17E4BC406E03}" srcOrd="2" destOrd="0" presId="urn:microsoft.com/office/officeart/2009/3/layout/HorizontalOrganizationChart"/>
    <dgm:cxn modelId="{A2970DA3-2228-4976-8606-3B18DA71EB7F}" type="presParOf" srcId="{74B9B680-237A-4519-8A07-018CC8501332}" destId="{2EE33F4A-5B42-4913-A78F-7BC7B20E168D}" srcOrd="2" destOrd="0" presId="urn:microsoft.com/office/officeart/2009/3/layout/HorizontalOrganizationChart"/>
    <dgm:cxn modelId="{B1C0959E-5E53-42F2-BC5A-297BD316D3B8}" type="presParOf" srcId="{74B9B680-237A-4519-8A07-018CC8501332}" destId="{4B10D2BB-21D7-4379-B9C6-6ECF7025B98F}" srcOrd="3" destOrd="0" presId="urn:microsoft.com/office/officeart/2009/3/layout/HorizontalOrganizationChart"/>
    <dgm:cxn modelId="{ED45B926-02B5-4742-8E00-56453CCF33A4}" type="presParOf" srcId="{4B10D2BB-21D7-4379-B9C6-6ECF7025B98F}" destId="{8E61A94F-1825-44C7-BAEC-99FACAB9F5EB}" srcOrd="0" destOrd="0" presId="urn:microsoft.com/office/officeart/2009/3/layout/HorizontalOrganizationChart"/>
    <dgm:cxn modelId="{7A316935-2288-4592-B46B-BDAE9DAE8574}" type="presParOf" srcId="{8E61A94F-1825-44C7-BAEC-99FACAB9F5EB}" destId="{295ADE35-8476-49D3-B0D3-53D672E3D657}" srcOrd="0" destOrd="0" presId="urn:microsoft.com/office/officeart/2009/3/layout/HorizontalOrganizationChart"/>
    <dgm:cxn modelId="{A907450B-92D4-4738-96AC-E90EF6998CE4}" type="presParOf" srcId="{8E61A94F-1825-44C7-BAEC-99FACAB9F5EB}" destId="{E1F21AF3-4BB5-48CD-A14E-A800F0812D24}" srcOrd="1" destOrd="0" presId="urn:microsoft.com/office/officeart/2009/3/layout/HorizontalOrganizationChart"/>
    <dgm:cxn modelId="{CA9F0DF5-B756-462E-ADE8-FBFE39EA6DDB}" type="presParOf" srcId="{4B10D2BB-21D7-4379-B9C6-6ECF7025B98F}" destId="{4F8D0A2C-1C5F-4F33-A431-52F4F51203C5}" srcOrd="1" destOrd="0" presId="urn:microsoft.com/office/officeart/2009/3/layout/HorizontalOrganizationChart"/>
    <dgm:cxn modelId="{894B736E-B70C-402B-B20E-E6560AC9B854}" type="presParOf" srcId="{4F8D0A2C-1C5F-4F33-A431-52F4F51203C5}" destId="{53D2BB8A-CACA-4E44-8424-DA9973B0D821}" srcOrd="0" destOrd="0" presId="urn:microsoft.com/office/officeart/2009/3/layout/HorizontalOrganizationChart"/>
    <dgm:cxn modelId="{9958CCAC-8E5D-461D-8357-98078418F08C}" type="presParOf" srcId="{4F8D0A2C-1C5F-4F33-A431-52F4F51203C5}" destId="{41C04D40-9AB1-4DCF-ADD9-CF77C177205D}" srcOrd="1" destOrd="0" presId="urn:microsoft.com/office/officeart/2009/3/layout/HorizontalOrganizationChart"/>
    <dgm:cxn modelId="{DAD5C4D3-0510-40BD-8744-2CBFE71F9D0B}" type="presParOf" srcId="{41C04D40-9AB1-4DCF-ADD9-CF77C177205D}" destId="{9D0CCB74-7ED3-4850-8D63-DF820A5B024C}" srcOrd="0" destOrd="0" presId="urn:microsoft.com/office/officeart/2009/3/layout/HorizontalOrganizationChart"/>
    <dgm:cxn modelId="{636F7D79-E813-4ECE-BC18-94DD81537DE6}" type="presParOf" srcId="{9D0CCB74-7ED3-4850-8D63-DF820A5B024C}" destId="{6D1EEDEE-5D02-4E0B-9776-8C4B73247BA6}" srcOrd="0" destOrd="0" presId="urn:microsoft.com/office/officeart/2009/3/layout/HorizontalOrganizationChart"/>
    <dgm:cxn modelId="{4716E907-A26D-441F-8DA2-7D98E248A97C}" type="presParOf" srcId="{9D0CCB74-7ED3-4850-8D63-DF820A5B024C}" destId="{9F0D735D-C898-4C63-AE84-6DA4AEF3AEFA}" srcOrd="1" destOrd="0" presId="urn:microsoft.com/office/officeart/2009/3/layout/HorizontalOrganizationChart"/>
    <dgm:cxn modelId="{21589430-71F1-4B5E-A23C-34426CBA93C8}" type="presParOf" srcId="{41C04D40-9AB1-4DCF-ADD9-CF77C177205D}" destId="{3C88508B-8551-4338-A926-A0AEC75F2AF3}" srcOrd="1" destOrd="0" presId="urn:microsoft.com/office/officeart/2009/3/layout/HorizontalOrganizationChart"/>
    <dgm:cxn modelId="{645B79D9-B1CA-4AE8-8411-8E7C80129BEE}" type="presParOf" srcId="{41C04D40-9AB1-4DCF-ADD9-CF77C177205D}" destId="{950A5ED5-4A6E-4C57-87ED-3DCD7C439540}" srcOrd="2" destOrd="0" presId="urn:microsoft.com/office/officeart/2009/3/layout/HorizontalOrganizationChart"/>
    <dgm:cxn modelId="{C8BF8802-BE70-4C3A-A59B-20A016532D5F}" type="presParOf" srcId="{4B10D2BB-21D7-4379-B9C6-6ECF7025B98F}" destId="{9D556E94-5A83-4761-9E8F-610D62FA7109}" srcOrd="2" destOrd="0" presId="urn:microsoft.com/office/officeart/2009/3/layout/HorizontalOrganizationChart"/>
    <dgm:cxn modelId="{D5EBF887-FD6A-470C-9BA1-464313C18B5D}" type="presParOf" srcId="{74B9B680-237A-4519-8A07-018CC8501332}" destId="{977B56F6-1042-463E-A7FA-775CD9674DA0}" srcOrd="4" destOrd="0" presId="urn:microsoft.com/office/officeart/2009/3/layout/HorizontalOrganizationChart"/>
    <dgm:cxn modelId="{E4B804F5-2B7E-4A5C-ADF4-9E2BE005FE78}" type="presParOf" srcId="{74B9B680-237A-4519-8A07-018CC8501332}" destId="{148C6664-48FC-4DD2-9F85-B4A0F2856459}" srcOrd="5" destOrd="0" presId="urn:microsoft.com/office/officeart/2009/3/layout/HorizontalOrganizationChart"/>
    <dgm:cxn modelId="{4043185D-5F71-4790-9874-B436F804D1B5}" type="presParOf" srcId="{148C6664-48FC-4DD2-9F85-B4A0F2856459}" destId="{C47121B4-2826-4872-ACDD-B5AC69C9D1F1}" srcOrd="0" destOrd="0" presId="urn:microsoft.com/office/officeart/2009/3/layout/HorizontalOrganizationChart"/>
    <dgm:cxn modelId="{26C0C6F0-3D01-4EBC-8A7E-8501799ED48E}" type="presParOf" srcId="{C47121B4-2826-4872-ACDD-B5AC69C9D1F1}" destId="{B7F2277A-ACE0-4FDB-A381-CB7B08913D9E}" srcOrd="0" destOrd="0" presId="urn:microsoft.com/office/officeart/2009/3/layout/HorizontalOrganizationChart"/>
    <dgm:cxn modelId="{00B08CA7-921E-4C2A-87A9-0B0FFDB29D29}" type="presParOf" srcId="{C47121B4-2826-4872-ACDD-B5AC69C9D1F1}" destId="{DB0FB4D1-2C28-4762-A165-8006EA1830FB}" srcOrd="1" destOrd="0" presId="urn:microsoft.com/office/officeart/2009/3/layout/HorizontalOrganizationChart"/>
    <dgm:cxn modelId="{A6D93157-B953-43D5-8AF2-C17DB97C9B68}" type="presParOf" srcId="{148C6664-48FC-4DD2-9F85-B4A0F2856459}" destId="{78B25022-C9B6-4E46-81DB-F09CCB4A93C7}" srcOrd="1" destOrd="0" presId="urn:microsoft.com/office/officeart/2009/3/layout/HorizontalOrganizationChart"/>
    <dgm:cxn modelId="{8E98C5FF-F50A-478C-92E9-3E658E53C819}" type="presParOf" srcId="{78B25022-C9B6-4E46-81DB-F09CCB4A93C7}" destId="{D55D9F90-282C-422A-A182-DC93163C9C16}" srcOrd="0" destOrd="0" presId="urn:microsoft.com/office/officeart/2009/3/layout/HorizontalOrganizationChart"/>
    <dgm:cxn modelId="{C82D0419-82BD-42D7-819B-A42C68CDC919}" type="presParOf" srcId="{78B25022-C9B6-4E46-81DB-F09CCB4A93C7}" destId="{9BEDD1A3-697B-4154-9123-61F009A519AC}" srcOrd="1" destOrd="0" presId="urn:microsoft.com/office/officeart/2009/3/layout/HorizontalOrganizationChart"/>
    <dgm:cxn modelId="{9CAA3A9E-5B35-4D99-A329-FE930398A8E4}" type="presParOf" srcId="{9BEDD1A3-697B-4154-9123-61F009A519AC}" destId="{16C4B378-F8B7-4065-A776-FF896056006B}" srcOrd="0" destOrd="0" presId="urn:microsoft.com/office/officeart/2009/3/layout/HorizontalOrganizationChart"/>
    <dgm:cxn modelId="{EB2DAF30-D838-4A72-AB82-8114ECE53FED}" type="presParOf" srcId="{16C4B378-F8B7-4065-A776-FF896056006B}" destId="{FC0AF896-8A63-4D82-B82B-C1C0074CAD4D}" srcOrd="0" destOrd="0" presId="urn:microsoft.com/office/officeart/2009/3/layout/HorizontalOrganizationChart"/>
    <dgm:cxn modelId="{BD1CDC8A-DABF-45C9-B2A5-A8A11398EAB0}" type="presParOf" srcId="{16C4B378-F8B7-4065-A776-FF896056006B}" destId="{1F101C71-D04A-4B6E-891A-12B7DA2A94B2}" srcOrd="1" destOrd="0" presId="urn:microsoft.com/office/officeart/2009/3/layout/HorizontalOrganizationChart"/>
    <dgm:cxn modelId="{CAA9C9E6-5179-4F01-B49D-2C7A00154E63}" type="presParOf" srcId="{9BEDD1A3-697B-4154-9123-61F009A519AC}" destId="{932B5487-B1E5-44D7-ABA1-5C9C4066E579}" srcOrd="1" destOrd="0" presId="urn:microsoft.com/office/officeart/2009/3/layout/HorizontalOrganizationChart"/>
    <dgm:cxn modelId="{1A3F0642-84B1-41CC-A576-8F151593DFC4}" type="presParOf" srcId="{9BEDD1A3-697B-4154-9123-61F009A519AC}" destId="{4F9DAF70-0A28-4B96-84BE-AECC7FD9A0B9}" srcOrd="2" destOrd="0" presId="urn:microsoft.com/office/officeart/2009/3/layout/HorizontalOrganizationChart"/>
    <dgm:cxn modelId="{9164D474-FF9E-3D40-A9E7-672E56E46EB4}" type="presParOf" srcId="{78B25022-C9B6-4E46-81DB-F09CCB4A93C7}" destId="{009DAACB-C377-A94C-AF1F-A005F6B2200E}" srcOrd="2" destOrd="0" presId="urn:microsoft.com/office/officeart/2009/3/layout/HorizontalOrganizationChart"/>
    <dgm:cxn modelId="{E8F1E7AB-B20A-FD4A-A8F9-E7B970A42CAA}" type="presParOf" srcId="{78B25022-C9B6-4E46-81DB-F09CCB4A93C7}" destId="{488FDF3A-BFDA-8B48-9033-66157CBAC99D}" srcOrd="3" destOrd="0" presId="urn:microsoft.com/office/officeart/2009/3/layout/HorizontalOrganizationChart"/>
    <dgm:cxn modelId="{9CA236AD-909C-F248-A9C7-4D04A5D6B6A4}" type="presParOf" srcId="{488FDF3A-BFDA-8B48-9033-66157CBAC99D}" destId="{AF210DA1-F3CF-4B48-BC86-C3E3BAD8C8D2}" srcOrd="0" destOrd="0" presId="urn:microsoft.com/office/officeart/2009/3/layout/HorizontalOrganizationChart"/>
    <dgm:cxn modelId="{D1EC3288-D15A-DE40-9748-F839D8DBBF2A}" type="presParOf" srcId="{AF210DA1-F3CF-4B48-BC86-C3E3BAD8C8D2}" destId="{F4401C05-4DEB-F842-B36F-6D4E2C756EB9}" srcOrd="0" destOrd="0" presId="urn:microsoft.com/office/officeart/2009/3/layout/HorizontalOrganizationChart"/>
    <dgm:cxn modelId="{E93B8F44-C2F9-5447-9DDA-81D00563A42D}" type="presParOf" srcId="{AF210DA1-F3CF-4B48-BC86-C3E3BAD8C8D2}" destId="{A0CA018A-C15F-284C-9969-CE950AFE3497}" srcOrd="1" destOrd="0" presId="urn:microsoft.com/office/officeart/2009/3/layout/HorizontalOrganizationChart"/>
    <dgm:cxn modelId="{A0066AC0-C51E-E44F-8CEA-1668B4ED5046}" type="presParOf" srcId="{488FDF3A-BFDA-8B48-9033-66157CBAC99D}" destId="{462F6AB5-8C33-6043-8328-755C148D6613}" srcOrd="1" destOrd="0" presId="urn:microsoft.com/office/officeart/2009/3/layout/HorizontalOrganizationChart"/>
    <dgm:cxn modelId="{022D9927-8046-234D-8978-38B30F3C1824}" type="presParOf" srcId="{488FDF3A-BFDA-8B48-9033-66157CBAC99D}" destId="{07E075A3-1C52-8847-8072-7A2F1284A9BC}" srcOrd="2" destOrd="0" presId="urn:microsoft.com/office/officeart/2009/3/layout/HorizontalOrganizationChart"/>
    <dgm:cxn modelId="{31D22F08-53A3-194A-AB56-FD443B2C29A8}" type="presParOf" srcId="{78B25022-C9B6-4E46-81DB-F09CCB4A93C7}" destId="{AB56E034-D947-EB4B-B28F-498621A8EC99}" srcOrd="4" destOrd="0" presId="urn:microsoft.com/office/officeart/2009/3/layout/HorizontalOrganizationChart"/>
    <dgm:cxn modelId="{2DEB57A0-07D5-3046-AA7B-A546CB3BC1F8}" type="presParOf" srcId="{78B25022-C9B6-4E46-81DB-F09CCB4A93C7}" destId="{720D8171-8F0F-D348-A4D1-A28044962C10}" srcOrd="5" destOrd="0" presId="urn:microsoft.com/office/officeart/2009/3/layout/HorizontalOrganizationChart"/>
    <dgm:cxn modelId="{E61FBA08-9420-F841-9FBA-C2862F4BCB2F}" type="presParOf" srcId="{720D8171-8F0F-D348-A4D1-A28044962C10}" destId="{B9FB4F9F-6256-2D48-9940-9D36FBE31991}" srcOrd="0" destOrd="0" presId="urn:microsoft.com/office/officeart/2009/3/layout/HorizontalOrganizationChart"/>
    <dgm:cxn modelId="{8B7847FB-83CB-9544-AFEC-5C6FAAAC0AB0}" type="presParOf" srcId="{B9FB4F9F-6256-2D48-9940-9D36FBE31991}" destId="{FAAF351C-80CB-5542-A561-9B5E2EFED7AE}" srcOrd="0" destOrd="0" presId="urn:microsoft.com/office/officeart/2009/3/layout/HorizontalOrganizationChart"/>
    <dgm:cxn modelId="{4029806E-89F3-B949-8C9D-91AF09B769C6}" type="presParOf" srcId="{B9FB4F9F-6256-2D48-9940-9D36FBE31991}" destId="{7B82673D-F161-AF4B-A18C-7A0B28D98AAE}" srcOrd="1" destOrd="0" presId="urn:microsoft.com/office/officeart/2009/3/layout/HorizontalOrganizationChart"/>
    <dgm:cxn modelId="{5119EFED-A98F-0E4A-93D0-D2DF5752786C}" type="presParOf" srcId="{720D8171-8F0F-D348-A4D1-A28044962C10}" destId="{38D8DEE5-C1FB-5640-9CD9-FBFED3F01661}" srcOrd="1" destOrd="0" presId="urn:microsoft.com/office/officeart/2009/3/layout/HorizontalOrganizationChart"/>
    <dgm:cxn modelId="{C971D6C6-3DBC-1743-8A4C-4D09944CB2A3}" type="presParOf" srcId="{720D8171-8F0F-D348-A4D1-A28044962C10}" destId="{670C097C-AFF5-0041-A9FE-34565685D470}" srcOrd="2" destOrd="0" presId="urn:microsoft.com/office/officeart/2009/3/layout/HorizontalOrganizationChart"/>
    <dgm:cxn modelId="{65FC620F-812E-8B49-B904-BEEF09BAFBDB}" type="presParOf" srcId="{78B25022-C9B6-4E46-81DB-F09CCB4A93C7}" destId="{044886F9-1345-8743-86CC-5D38E3128885}" srcOrd="6" destOrd="0" presId="urn:microsoft.com/office/officeart/2009/3/layout/HorizontalOrganizationChart"/>
    <dgm:cxn modelId="{0F002002-A2BE-B549-88AA-A3B5BF6197B6}" type="presParOf" srcId="{78B25022-C9B6-4E46-81DB-F09CCB4A93C7}" destId="{844EACDC-EBAC-864C-B930-E994273D032E}" srcOrd="7" destOrd="0" presId="urn:microsoft.com/office/officeart/2009/3/layout/HorizontalOrganizationChart"/>
    <dgm:cxn modelId="{0C1EF309-6A96-9F48-9F4F-A53CD977B6C1}" type="presParOf" srcId="{844EACDC-EBAC-864C-B930-E994273D032E}" destId="{E9416EEB-A7BA-0A4D-90BE-66C995456129}" srcOrd="0" destOrd="0" presId="urn:microsoft.com/office/officeart/2009/3/layout/HorizontalOrganizationChart"/>
    <dgm:cxn modelId="{D8C61789-1B1C-5C4F-AB73-3ED21303A205}" type="presParOf" srcId="{E9416EEB-A7BA-0A4D-90BE-66C995456129}" destId="{20A7BECA-70E8-D14B-9883-D1FB3003543F}" srcOrd="0" destOrd="0" presId="urn:microsoft.com/office/officeart/2009/3/layout/HorizontalOrganizationChart"/>
    <dgm:cxn modelId="{64F7EC88-A616-D34C-99BC-AAC531CC055A}" type="presParOf" srcId="{E9416EEB-A7BA-0A4D-90BE-66C995456129}" destId="{3DCBADB4-0F98-3345-9330-99033CBF134E}" srcOrd="1" destOrd="0" presId="urn:microsoft.com/office/officeart/2009/3/layout/HorizontalOrganizationChart"/>
    <dgm:cxn modelId="{93E98192-A73A-7C46-BE47-A5C1C257F6FF}" type="presParOf" srcId="{844EACDC-EBAC-864C-B930-E994273D032E}" destId="{39BFE1D2-21BE-4145-B890-6B6A3CAAC91E}" srcOrd="1" destOrd="0" presId="urn:microsoft.com/office/officeart/2009/3/layout/HorizontalOrganizationChart"/>
    <dgm:cxn modelId="{CA82C48F-140B-0D4A-A8A1-1E3C8CA06ABF}" type="presParOf" srcId="{844EACDC-EBAC-864C-B930-E994273D032E}" destId="{05B39EB2-C45C-B64C-B024-2FB2578319EC}" srcOrd="2" destOrd="0" presId="urn:microsoft.com/office/officeart/2009/3/layout/HorizontalOrganizationChart"/>
    <dgm:cxn modelId="{9FB21C29-77CE-7C42-8F21-B065FDD2E73B}" type="presParOf" srcId="{78B25022-C9B6-4E46-81DB-F09CCB4A93C7}" destId="{2F3248F8-B9D7-FD42-B3B0-1C4F9CBB20C5}" srcOrd="8" destOrd="0" presId="urn:microsoft.com/office/officeart/2009/3/layout/HorizontalOrganizationChart"/>
    <dgm:cxn modelId="{E3B4C111-74EB-A245-A999-9D973799DA08}" type="presParOf" srcId="{78B25022-C9B6-4E46-81DB-F09CCB4A93C7}" destId="{F9C7FE9A-2891-CF4A-8A1B-710D352A6256}" srcOrd="9" destOrd="0" presId="urn:microsoft.com/office/officeart/2009/3/layout/HorizontalOrganizationChart"/>
    <dgm:cxn modelId="{28B92A04-EBCE-A643-80B0-56842D3E1F11}" type="presParOf" srcId="{F9C7FE9A-2891-CF4A-8A1B-710D352A6256}" destId="{4E35A269-10A2-AE41-AF65-C01750A9DC86}" srcOrd="0" destOrd="0" presId="urn:microsoft.com/office/officeart/2009/3/layout/HorizontalOrganizationChart"/>
    <dgm:cxn modelId="{F9C26D36-FC28-9A4C-9746-4AFD7B3AFFEA}" type="presParOf" srcId="{4E35A269-10A2-AE41-AF65-C01750A9DC86}" destId="{400067A1-35B2-BD4B-ABDD-19F05A5A2D28}" srcOrd="0" destOrd="0" presId="urn:microsoft.com/office/officeart/2009/3/layout/HorizontalOrganizationChart"/>
    <dgm:cxn modelId="{E5F2A8E0-5CEB-0B43-BD84-98F98286C0E2}" type="presParOf" srcId="{4E35A269-10A2-AE41-AF65-C01750A9DC86}" destId="{142E55AF-A14F-7D4B-A64B-02CD97DC5FE6}" srcOrd="1" destOrd="0" presId="urn:microsoft.com/office/officeart/2009/3/layout/HorizontalOrganizationChart"/>
    <dgm:cxn modelId="{7DD6D5BC-1B17-6F42-8BEB-8098A72E96CF}" type="presParOf" srcId="{F9C7FE9A-2891-CF4A-8A1B-710D352A6256}" destId="{C5B08D55-5DC9-2D49-8CDE-EE166E95E327}" srcOrd="1" destOrd="0" presId="urn:microsoft.com/office/officeart/2009/3/layout/HorizontalOrganizationChart"/>
    <dgm:cxn modelId="{ECB27D3E-B16C-7347-ACA5-968E16EAE0AB}" type="presParOf" srcId="{F9C7FE9A-2891-CF4A-8A1B-710D352A6256}" destId="{9424F000-7B10-864E-85E9-B5F9206696B7}" srcOrd="2" destOrd="0" presId="urn:microsoft.com/office/officeart/2009/3/layout/HorizontalOrganizationChart"/>
    <dgm:cxn modelId="{49A01747-2565-4DC9-8BFA-3956A05E82E4}" type="presParOf" srcId="{148C6664-48FC-4DD2-9F85-B4A0F2856459}" destId="{81483C0C-A1AF-4974-8E55-6E856E91AF34}" srcOrd="2" destOrd="0" presId="urn:microsoft.com/office/officeart/2009/3/layout/HorizontalOrganizationChart"/>
    <dgm:cxn modelId="{B68D356D-D99E-4B85-BFD2-2C951A37C4B9}" type="presParOf" srcId="{4BEDB79C-9996-44BD-A167-218D011BEF5E}" destId="{70EF45D7-2D61-4058-8BCB-25E69BCA9D9D}" srcOrd="2" destOrd="0" presId="urn:microsoft.com/office/officeart/2009/3/layout/HorizontalOrganizationChart"/>
    <dgm:cxn modelId="{3142CED0-E9D8-4ED1-B0D6-6576236042CA}" type="presParOf" srcId="{DD3A9516-7257-47CC-B1A7-B2483E273311}" destId="{409F9356-497F-4ADC-95B3-157D56DF52C6}"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248F8-B9D7-FD42-B3B0-1C4F9CBB20C5}">
      <dsp:nvSpPr>
        <dsp:cNvPr id="0" name=""/>
        <dsp:cNvSpPr/>
      </dsp:nvSpPr>
      <dsp:spPr>
        <a:xfrm>
          <a:off x="7792848" y="5892210"/>
          <a:ext cx="487166" cy="861119"/>
        </a:xfrm>
        <a:custGeom>
          <a:avLst/>
          <a:gdLst/>
          <a:ahLst/>
          <a:cxnLst/>
          <a:rect l="0" t="0" r="0" b="0"/>
          <a:pathLst>
            <a:path>
              <a:moveTo>
                <a:pt x="0" y="0"/>
              </a:moveTo>
              <a:lnTo>
                <a:pt x="290251" y="0"/>
              </a:lnTo>
              <a:lnTo>
                <a:pt x="290251" y="861119"/>
              </a:lnTo>
              <a:lnTo>
                <a:pt x="487166" y="861119"/>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44886F9-1345-8743-86CC-5D38E3128885}">
      <dsp:nvSpPr>
        <dsp:cNvPr id="0" name=""/>
        <dsp:cNvSpPr/>
      </dsp:nvSpPr>
      <dsp:spPr>
        <a:xfrm>
          <a:off x="7792848" y="5277859"/>
          <a:ext cx="477615" cy="614350"/>
        </a:xfrm>
        <a:custGeom>
          <a:avLst/>
          <a:gdLst/>
          <a:ahLst/>
          <a:cxnLst/>
          <a:rect l="0" t="0" r="0" b="0"/>
          <a:pathLst>
            <a:path>
              <a:moveTo>
                <a:pt x="0" y="614350"/>
              </a:moveTo>
              <a:lnTo>
                <a:pt x="280701" y="614350"/>
              </a:lnTo>
              <a:lnTo>
                <a:pt x="280701" y="0"/>
              </a:lnTo>
              <a:lnTo>
                <a:pt x="477615"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B56E034-D947-EB4B-B28F-498621A8EC99}">
      <dsp:nvSpPr>
        <dsp:cNvPr id="0" name=""/>
        <dsp:cNvSpPr/>
      </dsp:nvSpPr>
      <dsp:spPr>
        <a:xfrm>
          <a:off x="7792848" y="4832585"/>
          <a:ext cx="479013" cy="1059624"/>
        </a:xfrm>
        <a:custGeom>
          <a:avLst/>
          <a:gdLst/>
          <a:ahLst/>
          <a:cxnLst/>
          <a:rect l="0" t="0" r="0" b="0"/>
          <a:pathLst>
            <a:path>
              <a:moveTo>
                <a:pt x="0" y="1059624"/>
              </a:moveTo>
              <a:lnTo>
                <a:pt x="282099" y="1059624"/>
              </a:lnTo>
              <a:lnTo>
                <a:pt x="282099" y="0"/>
              </a:lnTo>
              <a:lnTo>
                <a:pt x="47901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09DAACB-C377-A94C-AF1F-A005F6B2200E}">
      <dsp:nvSpPr>
        <dsp:cNvPr id="0" name=""/>
        <dsp:cNvSpPr/>
      </dsp:nvSpPr>
      <dsp:spPr>
        <a:xfrm>
          <a:off x="7792848" y="5892210"/>
          <a:ext cx="495436" cy="370811"/>
        </a:xfrm>
        <a:custGeom>
          <a:avLst/>
          <a:gdLst/>
          <a:ahLst/>
          <a:cxnLst/>
          <a:rect l="0" t="0" r="0" b="0"/>
          <a:pathLst>
            <a:path>
              <a:moveTo>
                <a:pt x="0" y="0"/>
              </a:moveTo>
              <a:lnTo>
                <a:pt x="298522" y="0"/>
              </a:lnTo>
              <a:lnTo>
                <a:pt x="298522" y="370811"/>
              </a:lnTo>
              <a:lnTo>
                <a:pt x="495436" y="370811"/>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55D9F90-282C-422A-A182-DC93163C9C16}">
      <dsp:nvSpPr>
        <dsp:cNvPr id="0" name=""/>
        <dsp:cNvSpPr/>
      </dsp:nvSpPr>
      <dsp:spPr>
        <a:xfrm>
          <a:off x="7792848" y="5768560"/>
          <a:ext cx="491872" cy="123650"/>
        </a:xfrm>
        <a:custGeom>
          <a:avLst/>
          <a:gdLst/>
          <a:ahLst/>
          <a:cxnLst/>
          <a:rect l="0" t="0" r="0" b="0"/>
          <a:pathLst>
            <a:path>
              <a:moveTo>
                <a:pt x="0" y="123650"/>
              </a:moveTo>
              <a:lnTo>
                <a:pt x="294957" y="123650"/>
              </a:lnTo>
              <a:lnTo>
                <a:pt x="294957" y="0"/>
              </a:lnTo>
              <a:lnTo>
                <a:pt x="49187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77B56F6-1042-463E-A7FA-775CD9674DA0}">
      <dsp:nvSpPr>
        <dsp:cNvPr id="0" name=""/>
        <dsp:cNvSpPr/>
      </dsp:nvSpPr>
      <dsp:spPr>
        <a:xfrm>
          <a:off x="4932194" y="4600475"/>
          <a:ext cx="365039" cy="1291735"/>
        </a:xfrm>
        <a:custGeom>
          <a:avLst/>
          <a:gdLst/>
          <a:ahLst/>
          <a:cxnLst/>
          <a:rect l="0" t="0" r="0" b="0"/>
          <a:pathLst>
            <a:path>
              <a:moveTo>
                <a:pt x="0" y="0"/>
              </a:moveTo>
              <a:lnTo>
                <a:pt x="168125" y="0"/>
              </a:lnTo>
              <a:lnTo>
                <a:pt x="168125" y="1291735"/>
              </a:lnTo>
              <a:lnTo>
                <a:pt x="365039" y="129173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3D2BB8A-CACA-4E44-8424-DA9973B0D821}">
      <dsp:nvSpPr>
        <dsp:cNvPr id="0" name=""/>
        <dsp:cNvSpPr/>
      </dsp:nvSpPr>
      <dsp:spPr>
        <a:xfrm>
          <a:off x="7786271" y="4142504"/>
          <a:ext cx="374806" cy="91440"/>
        </a:xfrm>
        <a:custGeom>
          <a:avLst/>
          <a:gdLst/>
          <a:ahLst/>
          <a:cxnLst/>
          <a:rect l="0" t="0" r="0" b="0"/>
          <a:pathLst>
            <a:path>
              <a:moveTo>
                <a:pt x="0" y="55233"/>
              </a:moveTo>
              <a:lnTo>
                <a:pt x="177892" y="55233"/>
              </a:lnTo>
              <a:lnTo>
                <a:pt x="177892" y="45720"/>
              </a:lnTo>
              <a:lnTo>
                <a:pt x="374806"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EE33F4A-5B42-4913-A78F-7BC7B20E168D}">
      <dsp:nvSpPr>
        <dsp:cNvPr id="0" name=""/>
        <dsp:cNvSpPr/>
      </dsp:nvSpPr>
      <dsp:spPr>
        <a:xfrm>
          <a:off x="4932194" y="4197737"/>
          <a:ext cx="358462" cy="402737"/>
        </a:xfrm>
        <a:custGeom>
          <a:avLst/>
          <a:gdLst/>
          <a:ahLst/>
          <a:cxnLst/>
          <a:rect l="0" t="0" r="0" b="0"/>
          <a:pathLst>
            <a:path>
              <a:moveTo>
                <a:pt x="0" y="402737"/>
              </a:moveTo>
              <a:lnTo>
                <a:pt x="161548" y="402737"/>
              </a:lnTo>
              <a:lnTo>
                <a:pt x="161548" y="0"/>
              </a:lnTo>
              <a:lnTo>
                <a:pt x="358462"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F7B6E96-B140-4084-906D-940AF2E2720A}">
      <dsp:nvSpPr>
        <dsp:cNvPr id="0" name=""/>
        <dsp:cNvSpPr/>
      </dsp:nvSpPr>
      <dsp:spPr>
        <a:xfrm>
          <a:off x="7787275" y="2934561"/>
          <a:ext cx="392036" cy="751248"/>
        </a:xfrm>
        <a:custGeom>
          <a:avLst/>
          <a:gdLst/>
          <a:ahLst/>
          <a:cxnLst/>
          <a:rect l="0" t="0" r="0" b="0"/>
          <a:pathLst>
            <a:path>
              <a:moveTo>
                <a:pt x="0" y="0"/>
              </a:moveTo>
              <a:lnTo>
                <a:pt x="195122" y="0"/>
              </a:lnTo>
              <a:lnTo>
                <a:pt x="195122" y="751248"/>
              </a:lnTo>
              <a:lnTo>
                <a:pt x="392036" y="75124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34A33AD-EE2F-4A53-8D76-FE1C7DB062B0}">
      <dsp:nvSpPr>
        <dsp:cNvPr id="0" name=""/>
        <dsp:cNvSpPr/>
      </dsp:nvSpPr>
      <dsp:spPr>
        <a:xfrm>
          <a:off x="7787275" y="2934561"/>
          <a:ext cx="399992" cy="314524"/>
        </a:xfrm>
        <a:custGeom>
          <a:avLst/>
          <a:gdLst/>
          <a:ahLst/>
          <a:cxnLst/>
          <a:rect l="0" t="0" r="0" b="0"/>
          <a:pathLst>
            <a:path>
              <a:moveTo>
                <a:pt x="0" y="0"/>
              </a:moveTo>
              <a:lnTo>
                <a:pt x="203077" y="0"/>
              </a:lnTo>
              <a:lnTo>
                <a:pt x="203077" y="314524"/>
              </a:lnTo>
              <a:lnTo>
                <a:pt x="399992" y="314524"/>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363E62F-4363-48F4-83B6-1466A4C959B2}">
      <dsp:nvSpPr>
        <dsp:cNvPr id="0" name=""/>
        <dsp:cNvSpPr/>
      </dsp:nvSpPr>
      <dsp:spPr>
        <a:xfrm>
          <a:off x="7787275" y="2805853"/>
          <a:ext cx="393828" cy="128707"/>
        </a:xfrm>
        <a:custGeom>
          <a:avLst/>
          <a:gdLst/>
          <a:ahLst/>
          <a:cxnLst/>
          <a:rect l="0" t="0" r="0" b="0"/>
          <a:pathLst>
            <a:path>
              <a:moveTo>
                <a:pt x="0" y="128707"/>
              </a:moveTo>
              <a:lnTo>
                <a:pt x="196914" y="128707"/>
              </a:lnTo>
              <a:lnTo>
                <a:pt x="196914" y="0"/>
              </a:lnTo>
              <a:lnTo>
                <a:pt x="393828"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5FCD1EA-7011-463E-8D08-1121784227E1}">
      <dsp:nvSpPr>
        <dsp:cNvPr id="0" name=""/>
        <dsp:cNvSpPr/>
      </dsp:nvSpPr>
      <dsp:spPr>
        <a:xfrm>
          <a:off x="7787275" y="2368765"/>
          <a:ext cx="393828" cy="565796"/>
        </a:xfrm>
        <a:custGeom>
          <a:avLst/>
          <a:gdLst/>
          <a:ahLst/>
          <a:cxnLst/>
          <a:rect l="0" t="0" r="0" b="0"/>
          <a:pathLst>
            <a:path>
              <a:moveTo>
                <a:pt x="0" y="565796"/>
              </a:moveTo>
              <a:lnTo>
                <a:pt x="196914" y="565796"/>
              </a:lnTo>
              <a:lnTo>
                <a:pt x="196914" y="0"/>
              </a:lnTo>
              <a:lnTo>
                <a:pt x="393828"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AE31C52-2579-44B5-9BC0-1B19520B0C70}">
      <dsp:nvSpPr>
        <dsp:cNvPr id="0" name=""/>
        <dsp:cNvSpPr/>
      </dsp:nvSpPr>
      <dsp:spPr>
        <a:xfrm>
          <a:off x="4932194" y="2934561"/>
          <a:ext cx="359467" cy="1665914"/>
        </a:xfrm>
        <a:custGeom>
          <a:avLst/>
          <a:gdLst/>
          <a:ahLst/>
          <a:cxnLst/>
          <a:rect l="0" t="0" r="0" b="0"/>
          <a:pathLst>
            <a:path>
              <a:moveTo>
                <a:pt x="0" y="1665914"/>
              </a:moveTo>
              <a:lnTo>
                <a:pt x="162552" y="1665914"/>
              </a:lnTo>
              <a:lnTo>
                <a:pt x="162552" y="0"/>
              </a:lnTo>
              <a:lnTo>
                <a:pt x="359467"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70F0E0F-DDA7-4AAC-A402-917E7F07E2DF}">
      <dsp:nvSpPr>
        <dsp:cNvPr id="0" name=""/>
        <dsp:cNvSpPr/>
      </dsp:nvSpPr>
      <dsp:spPr>
        <a:xfrm>
          <a:off x="1969143" y="1765975"/>
          <a:ext cx="993907" cy="2834499"/>
        </a:xfrm>
        <a:custGeom>
          <a:avLst/>
          <a:gdLst/>
          <a:ahLst/>
          <a:cxnLst/>
          <a:rect l="0" t="0" r="0" b="0"/>
          <a:pathLst>
            <a:path>
              <a:moveTo>
                <a:pt x="0" y="0"/>
              </a:moveTo>
              <a:lnTo>
                <a:pt x="796993" y="0"/>
              </a:lnTo>
              <a:lnTo>
                <a:pt x="796993" y="2834499"/>
              </a:lnTo>
              <a:lnTo>
                <a:pt x="993907" y="2834499"/>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15E3601-EA93-4552-9079-CEFC836176A7}">
      <dsp:nvSpPr>
        <dsp:cNvPr id="0" name=""/>
        <dsp:cNvSpPr/>
      </dsp:nvSpPr>
      <dsp:spPr>
        <a:xfrm>
          <a:off x="7259426" y="820800"/>
          <a:ext cx="398219" cy="91440"/>
        </a:xfrm>
        <a:custGeom>
          <a:avLst/>
          <a:gdLst/>
          <a:ahLst/>
          <a:cxnLst/>
          <a:rect l="0" t="0" r="0" b="0"/>
          <a:pathLst>
            <a:path>
              <a:moveTo>
                <a:pt x="0" y="92325"/>
              </a:moveTo>
              <a:lnTo>
                <a:pt x="201305" y="92325"/>
              </a:lnTo>
              <a:lnTo>
                <a:pt x="201305" y="45720"/>
              </a:lnTo>
              <a:lnTo>
                <a:pt x="398219"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00B27C4-C05F-4488-9FE7-D6FCE2BA2FC1}">
      <dsp:nvSpPr>
        <dsp:cNvPr id="0" name=""/>
        <dsp:cNvSpPr/>
      </dsp:nvSpPr>
      <dsp:spPr>
        <a:xfrm>
          <a:off x="4942493" y="913126"/>
          <a:ext cx="347790" cy="262074"/>
        </a:xfrm>
        <a:custGeom>
          <a:avLst/>
          <a:gdLst/>
          <a:ahLst/>
          <a:cxnLst/>
          <a:rect l="0" t="0" r="0" b="0"/>
          <a:pathLst>
            <a:path>
              <a:moveTo>
                <a:pt x="0" y="262074"/>
              </a:moveTo>
              <a:lnTo>
                <a:pt x="150875" y="262074"/>
              </a:lnTo>
              <a:lnTo>
                <a:pt x="150875" y="0"/>
              </a:lnTo>
              <a:lnTo>
                <a:pt x="347790"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DD17928-0521-4064-983D-01CAAD3781E6}">
      <dsp:nvSpPr>
        <dsp:cNvPr id="0" name=""/>
        <dsp:cNvSpPr/>
      </dsp:nvSpPr>
      <dsp:spPr>
        <a:xfrm>
          <a:off x="7252830" y="1468976"/>
          <a:ext cx="387192" cy="91440"/>
        </a:xfrm>
        <a:custGeom>
          <a:avLst/>
          <a:gdLst/>
          <a:ahLst/>
          <a:cxnLst/>
          <a:rect l="0" t="0" r="0" b="0"/>
          <a:pathLst>
            <a:path>
              <a:moveTo>
                <a:pt x="0" y="45720"/>
              </a:moveTo>
              <a:lnTo>
                <a:pt x="190278" y="45720"/>
              </a:lnTo>
              <a:lnTo>
                <a:pt x="190278" y="80536"/>
              </a:lnTo>
              <a:lnTo>
                <a:pt x="387192" y="8053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3706E4B-E2EC-4A6E-A763-755B27D9D5D4}">
      <dsp:nvSpPr>
        <dsp:cNvPr id="0" name=""/>
        <dsp:cNvSpPr/>
      </dsp:nvSpPr>
      <dsp:spPr>
        <a:xfrm>
          <a:off x="4942493" y="1175200"/>
          <a:ext cx="341193" cy="339495"/>
        </a:xfrm>
        <a:custGeom>
          <a:avLst/>
          <a:gdLst/>
          <a:ahLst/>
          <a:cxnLst/>
          <a:rect l="0" t="0" r="0" b="0"/>
          <a:pathLst>
            <a:path>
              <a:moveTo>
                <a:pt x="0" y="0"/>
              </a:moveTo>
              <a:lnTo>
                <a:pt x="144279" y="0"/>
              </a:lnTo>
              <a:lnTo>
                <a:pt x="144279" y="339495"/>
              </a:lnTo>
              <a:lnTo>
                <a:pt x="341193" y="33949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6507AA3-4692-4E1F-84EA-83C96CD8AAF1}">
      <dsp:nvSpPr>
        <dsp:cNvPr id="0" name=""/>
        <dsp:cNvSpPr/>
      </dsp:nvSpPr>
      <dsp:spPr>
        <a:xfrm>
          <a:off x="1969143" y="1175200"/>
          <a:ext cx="1004206" cy="590774"/>
        </a:xfrm>
        <a:custGeom>
          <a:avLst/>
          <a:gdLst/>
          <a:ahLst/>
          <a:cxnLst/>
          <a:rect l="0" t="0" r="0" b="0"/>
          <a:pathLst>
            <a:path>
              <a:moveTo>
                <a:pt x="0" y="590774"/>
              </a:moveTo>
              <a:lnTo>
                <a:pt x="807292" y="590774"/>
              </a:lnTo>
              <a:lnTo>
                <a:pt x="807292" y="0"/>
              </a:lnTo>
              <a:lnTo>
                <a:pt x="1004206"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976696A-7E3A-4575-A1C6-AA156B24B3A7}">
      <dsp:nvSpPr>
        <dsp:cNvPr id="0" name=""/>
        <dsp:cNvSpPr/>
      </dsp:nvSpPr>
      <dsp:spPr>
        <a:xfrm>
          <a:off x="1969143" y="203593"/>
          <a:ext cx="1003202" cy="1562381"/>
        </a:xfrm>
        <a:custGeom>
          <a:avLst/>
          <a:gdLst/>
          <a:ahLst/>
          <a:cxnLst/>
          <a:rect l="0" t="0" r="0" b="0"/>
          <a:pathLst>
            <a:path>
              <a:moveTo>
                <a:pt x="0" y="1562381"/>
              </a:moveTo>
              <a:lnTo>
                <a:pt x="806288" y="1562381"/>
              </a:lnTo>
              <a:lnTo>
                <a:pt x="806288" y="0"/>
              </a:lnTo>
              <a:lnTo>
                <a:pt x="1003202"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705E6C1-E5DE-487A-967C-0BB1539DAA85}">
      <dsp:nvSpPr>
        <dsp:cNvPr id="0" name=""/>
        <dsp:cNvSpPr/>
      </dsp:nvSpPr>
      <dsp:spPr>
        <a:xfrm>
          <a:off x="0" y="1465681"/>
          <a:ext cx="1969143" cy="600588"/>
        </a:xfrm>
        <a:prstGeom prst="rect">
          <a:avLst/>
        </a:prstGeom>
        <a:solidFill>
          <a:schemeClr val="tx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chemeClr val="bg1"/>
              </a:solidFill>
            </a:rPr>
            <a:t> Recommendation : 100%</a:t>
          </a:r>
        </a:p>
      </dsp:txBody>
      <dsp:txXfrm>
        <a:off x="0" y="1465681"/>
        <a:ext cx="1969143" cy="600588"/>
      </dsp:txXfrm>
    </dsp:sp>
    <dsp:sp modelId="{2D09B897-AB6A-404D-8F58-6912DF541521}">
      <dsp:nvSpPr>
        <dsp:cNvPr id="0" name=""/>
        <dsp:cNvSpPr/>
      </dsp:nvSpPr>
      <dsp:spPr>
        <a:xfrm>
          <a:off x="2972345" y="0"/>
          <a:ext cx="1969143" cy="407187"/>
        </a:xfrm>
        <a:prstGeom prst="rect">
          <a:avLst/>
        </a:prstGeom>
        <a:solidFill>
          <a:schemeClr val="accent6">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chemeClr val="bg1"/>
              </a:solidFill>
            </a:rPr>
            <a:t> Cost : 30%</a:t>
          </a:r>
        </a:p>
      </dsp:txBody>
      <dsp:txXfrm>
        <a:off x="2972345" y="0"/>
        <a:ext cx="1969143" cy="407187"/>
      </dsp:txXfrm>
    </dsp:sp>
    <dsp:sp modelId="{A1B2D5EA-9798-44A4-B76B-848792338DD1}">
      <dsp:nvSpPr>
        <dsp:cNvPr id="0" name=""/>
        <dsp:cNvSpPr/>
      </dsp:nvSpPr>
      <dsp:spPr>
        <a:xfrm>
          <a:off x="2973349" y="874906"/>
          <a:ext cx="1969143" cy="600588"/>
        </a:xfrm>
        <a:prstGeom prst="rect">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Partnership : 20%</a:t>
          </a:r>
        </a:p>
      </dsp:txBody>
      <dsp:txXfrm>
        <a:off x="2973349" y="874906"/>
        <a:ext cx="1969143" cy="600588"/>
      </dsp:txXfrm>
    </dsp:sp>
    <dsp:sp modelId="{4F66B946-58D2-4DC0-B114-12695A970104}">
      <dsp:nvSpPr>
        <dsp:cNvPr id="0" name=""/>
        <dsp:cNvSpPr/>
      </dsp:nvSpPr>
      <dsp:spPr>
        <a:xfrm>
          <a:off x="5283686" y="1214402"/>
          <a:ext cx="1969143" cy="600588"/>
        </a:xfrm>
        <a:prstGeom prst="rect">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Experience : 8%</a:t>
          </a:r>
        </a:p>
      </dsp:txBody>
      <dsp:txXfrm>
        <a:off x="5283686" y="1214402"/>
        <a:ext cx="1969143" cy="600588"/>
      </dsp:txXfrm>
    </dsp:sp>
    <dsp:sp modelId="{DB4B40BC-CFD8-4318-9510-433C6B6D55CF}">
      <dsp:nvSpPr>
        <dsp:cNvPr id="0" name=""/>
        <dsp:cNvSpPr/>
      </dsp:nvSpPr>
      <dsp:spPr>
        <a:xfrm>
          <a:off x="7640022" y="1249218"/>
          <a:ext cx="2900981" cy="600588"/>
        </a:xfrm>
        <a:prstGeom prst="rect">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Experience; Stability; References; Client Base</a:t>
          </a:r>
        </a:p>
      </dsp:txBody>
      <dsp:txXfrm>
        <a:off x="7640022" y="1249218"/>
        <a:ext cx="2900981" cy="600588"/>
      </dsp:txXfrm>
    </dsp:sp>
    <dsp:sp modelId="{949372AC-39E2-4AE5-9AED-6B113BEF35AF}">
      <dsp:nvSpPr>
        <dsp:cNvPr id="0" name=""/>
        <dsp:cNvSpPr/>
      </dsp:nvSpPr>
      <dsp:spPr>
        <a:xfrm>
          <a:off x="5290283" y="612832"/>
          <a:ext cx="1969143" cy="600588"/>
        </a:xfrm>
        <a:prstGeom prst="rect">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Management  Approach : 12%</a:t>
          </a:r>
        </a:p>
      </dsp:txBody>
      <dsp:txXfrm>
        <a:off x="5290283" y="612832"/>
        <a:ext cx="1969143" cy="600588"/>
      </dsp:txXfrm>
    </dsp:sp>
    <dsp:sp modelId="{985ABC27-6116-4A73-94D7-F3B517A66F6A}">
      <dsp:nvSpPr>
        <dsp:cNvPr id="0" name=""/>
        <dsp:cNvSpPr/>
      </dsp:nvSpPr>
      <dsp:spPr>
        <a:xfrm>
          <a:off x="7657646" y="566226"/>
          <a:ext cx="2867053" cy="600588"/>
        </a:xfrm>
        <a:prstGeom prst="rect">
          <a:avLst/>
        </a:prstGeom>
        <a:solidFill>
          <a:schemeClr val="accent4">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Project Structure; Implementation; Training; KPIs; Support; Team</a:t>
          </a:r>
        </a:p>
      </dsp:txBody>
      <dsp:txXfrm>
        <a:off x="7657646" y="566226"/>
        <a:ext cx="2867053" cy="600588"/>
      </dsp:txXfrm>
    </dsp:sp>
    <dsp:sp modelId="{6546AC73-C1EA-47D7-BA8F-B0B00FED2C65}">
      <dsp:nvSpPr>
        <dsp:cNvPr id="0" name=""/>
        <dsp:cNvSpPr/>
      </dsp:nvSpPr>
      <dsp:spPr>
        <a:xfrm>
          <a:off x="2963051" y="4300180"/>
          <a:ext cx="1969143" cy="600588"/>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chemeClr val="bg1"/>
              </a:solidFill>
            </a:rPr>
            <a:t> Solution : 50%</a:t>
          </a:r>
        </a:p>
      </dsp:txBody>
      <dsp:txXfrm>
        <a:off x="2963051" y="4300180"/>
        <a:ext cx="1969143" cy="600588"/>
      </dsp:txXfrm>
    </dsp:sp>
    <dsp:sp modelId="{3C9071FE-B591-4802-988F-5F91AB05AFB8}">
      <dsp:nvSpPr>
        <dsp:cNvPr id="0" name=""/>
        <dsp:cNvSpPr/>
      </dsp:nvSpPr>
      <dsp:spPr>
        <a:xfrm>
          <a:off x="5291661" y="2634266"/>
          <a:ext cx="2495613" cy="600588"/>
        </a:xfrm>
        <a:prstGeom prst="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Non-Functional Requirements : 10%</a:t>
          </a:r>
        </a:p>
      </dsp:txBody>
      <dsp:txXfrm>
        <a:off x="5291661" y="2634266"/>
        <a:ext cx="2495613" cy="600588"/>
      </dsp:txXfrm>
    </dsp:sp>
    <dsp:sp modelId="{81FF2F64-2783-40F6-B6B8-5E87DB0F1411}">
      <dsp:nvSpPr>
        <dsp:cNvPr id="0" name=""/>
        <dsp:cNvSpPr/>
      </dsp:nvSpPr>
      <dsp:spPr>
        <a:xfrm>
          <a:off x="8181104" y="2167393"/>
          <a:ext cx="1969143" cy="402742"/>
        </a:xfrm>
        <a:prstGeom prst="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Hosting Options </a:t>
          </a:r>
        </a:p>
      </dsp:txBody>
      <dsp:txXfrm>
        <a:off x="8181104" y="2167393"/>
        <a:ext cx="1969143" cy="402742"/>
      </dsp:txXfrm>
    </dsp:sp>
    <dsp:sp modelId="{4A379732-6D42-446E-8F8D-39137F0E1E80}">
      <dsp:nvSpPr>
        <dsp:cNvPr id="0" name=""/>
        <dsp:cNvSpPr/>
      </dsp:nvSpPr>
      <dsp:spPr>
        <a:xfrm>
          <a:off x="8181104" y="2604481"/>
          <a:ext cx="1969143" cy="402742"/>
        </a:xfrm>
        <a:prstGeom prst="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Connectivity</a:t>
          </a:r>
        </a:p>
      </dsp:txBody>
      <dsp:txXfrm>
        <a:off x="8181104" y="2604481"/>
        <a:ext cx="1969143" cy="402742"/>
      </dsp:txXfrm>
    </dsp:sp>
    <dsp:sp modelId="{92E97980-7519-4B6E-AE69-D7926EB27E36}">
      <dsp:nvSpPr>
        <dsp:cNvPr id="0" name=""/>
        <dsp:cNvSpPr/>
      </dsp:nvSpPr>
      <dsp:spPr>
        <a:xfrm>
          <a:off x="8187267" y="3047714"/>
          <a:ext cx="1969143" cy="402742"/>
        </a:xfrm>
        <a:prstGeom prst="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User Experience</a:t>
          </a:r>
        </a:p>
      </dsp:txBody>
      <dsp:txXfrm>
        <a:off x="8187267" y="3047714"/>
        <a:ext cx="1969143" cy="402742"/>
      </dsp:txXfrm>
    </dsp:sp>
    <dsp:sp modelId="{CF45F42E-C7EF-446C-ADA1-46032E0DD01E}">
      <dsp:nvSpPr>
        <dsp:cNvPr id="0" name=""/>
        <dsp:cNvSpPr/>
      </dsp:nvSpPr>
      <dsp:spPr>
        <a:xfrm>
          <a:off x="8179312" y="3503330"/>
          <a:ext cx="1969143" cy="364959"/>
        </a:xfrm>
        <a:prstGeom prst="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Security</a:t>
          </a:r>
        </a:p>
      </dsp:txBody>
      <dsp:txXfrm>
        <a:off x="8179312" y="3503330"/>
        <a:ext cx="1969143" cy="364959"/>
      </dsp:txXfrm>
    </dsp:sp>
    <dsp:sp modelId="{295ADE35-8476-49D3-B0D3-53D672E3D657}">
      <dsp:nvSpPr>
        <dsp:cNvPr id="0" name=""/>
        <dsp:cNvSpPr/>
      </dsp:nvSpPr>
      <dsp:spPr>
        <a:xfrm>
          <a:off x="5290657" y="3897443"/>
          <a:ext cx="2495613" cy="600588"/>
        </a:xfrm>
        <a:prstGeom prst="rect">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Common System Requirements: 10%</a:t>
          </a:r>
        </a:p>
      </dsp:txBody>
      <dsp:txXfrm>
        <a:off x="5290657" y="3897443"/>
        <a:ext cx="2495613" cy="600588"/>
      </dsp:txXfrm>
    </dsp:sp>
    <dsp:sp modelId="{6D1EEDEE-5D02-4E0B-9776-8C4B73247BA6}">
      <dsp:nvSpPr>
        <dsp:cNvPr id="0" name=""/>
        <dsp:cNvSpPr/>
      </dsp:nvSpPr>
      <dsp:spPr>
        <a:xfrm>
          <a:off x="8161077" y="3989774"/>
          <a:ext cx="1969143" cy="396899"/>
        </a:xfrm>
        <a:prstGeom prst="rect">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Warehouse / Logistics Management System</a:t>
          </a:r>
        </a:p>
      </dsp:txBody>
      <dsp:txXfrm>
        <a:off x="8161077" y="3989774"/>
        <a:ext cx="1969143" cy="396899"/>
      </dsp:txXfrm>
    </dsp:sp>
    <dsp:sp modelId="{B7F2277A-ACE0-4FDB-A381-CB7B08913D9E}">
      <dsp:nvSpPr>
        <dsp:cNvPr id="0" name=""/>
        <dsp:cNvSpPr/>
      </dsp:nvSpPr>
      <dsp:spPr>
        <a:xfrm>
          <a:off x="5297234" y="5591916"/>
          <a:ext cx="2495613" cy="600588"/>
        </a:xfrm>
        <a:prstGeom prst="rect">
          <a:avLst/>
        </a:prstGeom>
        <a:solidFill>
          <a:schemeClr val="accent2">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Functional Requirements: 30%	</a:t>
          </a:r>
        </a:p>
      </dsp:txBody>
      <dsp:txXfrm>
        <a:off x="5297234" y="5591916"/>
        <a:ext cx="2495613" cy="600588"/>
      </dsp:txXfrm>
    </dsp:sp>
    <dsp:sp modelId="{FC0AF896-8A63-4D82-B82B-C1C0074CAD4D}">
      <dsp:nvSpPr>
        <dsp:cNvPr id="0" name=""/>
        <dsp:cNvSpPr/>
      </dsp:nvSpPr>
      <dsp:spPr>
        <a:xfrm>
          <a:off x="8284720" y="5548786"/>
          <a:ext cx="1969143" cy="439546"/>
        </a:xfrm>
        <a:prstGeom prst="rect">
          <a:avLst/>
        </a:prstGeom>
        <a:solidFill>
          <a:schemeClr val="accent2">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Forecasting &amp; Planning</a:t>
          </a:r>
        </a:p>
      </dsp:txBody>
      <dsp:txXfrm>
        <a:off x="8284720" y="5548786"/>
        <a:ext cx="1969143" cy="439546"/>
      </dsp:txXfrm>
    </dsp:sp>
    <dsp:sp modelId="{F4401C05-4DEB-F842-B36F-6D4E2C756EB9}">
      <dsp:nvSpPr>
        <dsp:cNvPr id="0" name=""/>
        <dsp:cNvSpPr/>
      </dsp:nvSpPr>
      <dsp:spPr>
        <a:xfrm>
          <a:off x="8288284" y="6043248"/>
          <a:ext cx="1969143" cy="439546"/>
        </a:xfrm>
        <a:prstGeom prst="rect">
          <a:avLst/>
        </a:prstGeom>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latin typeface="+mn-lt"/>
            </a:rPr>
            <a:t> </a:t>
          </a:r>
          <a:r>
            <a:rPr lang="en-US" sz="900" b="1" kern="1200" dirty="0">
              <a:solidFill>
                <a:sysClr val="windowText" lastClr="000000"/>
              </a:solidFill>
              <a:latin typeface="+mn-lt"/>
              <a:ea typeface="+mn-ea"/>
              <a:cs typeface="+mn-cs"/>
            </a:rPr>
            <a:t>Order</a:t>
          </a:r>
          <a:r>
            <a:rPr lang="en-US" sz="900" b="1" kern="1200" dirty="0">
              <a:solidFill>
                <a:sysClr val="windowText" lastClr="000000"/>
              </a:solidFill>
              <a:latin typeface="+mn-lt"/>
            </a:rPr>
            <a:t> </a:t>
          </a:r>
          <a:r>
            <a:rPr lang="en-US" sz="900" b="1" kern="1200" dirty="0">
              <a:solidFill>
                <a:sysClr val="windowText" lastClr="000000"/>
              </a:solidFill>
              <a:latin typeface="+mn-lt"/>
              <a:ea typeface="+mn-ea"/>
              <a:cs typeface="+mn-cs"/>
            </a:rPr>
            <a:t>Management</a:t>
          </a:r>
        </a:p>
      </dsp:txBody>
      <dsp:txXfrm>
        <a:off x="8288284" y="6043248"/>
        <a:ext cx="1969143" cy="439546"/>
      </dsp:txXfrm>
    </dsp:sp>
    <dsp:sp modelId="{FAAF351C-80CB-5542-A561-9B5E2EFED7AE}">
      <dsp:nvSpPr>
        <dsp:cNvPr id="0" name=""/>
        <dsp:cNvSpPr/>
      </dsp:nvSpPr>
      <dsp:spPr>
        <a:xfrm>
          <a:off x="8271861" y="4646817"/>
          <a:ext cx="1969143" cy="371536"/>
        </a:xfrm>
        <a:prstGeom prst="rect">
          <a:avLst/>
        </a:prstGeom>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622300">
            <a:lnSpc>
              <a:spcPct val="90000"/>
            </a:lnSpc>
            <a:spcBef>
              <a:spcPct val="0"/>
            </a:spcBef>
            <a:spcAft>
              <a:spcPct val="35000"/>
            </a:spcAft>
            <a:buNone/>
          </a:pPr>
          <a:r>
            <a:rPr lang="en-US" sz="1400" kern="1200" dirty="0"/>
            <a:t> </a:t>
          </a:r>
          <a:r>
            <a:rPr lang="en-US" sz="900" b="1" kern="1200" dirty="0">
              <a:solidFill>
                <a:sysClr val="windowText" lastClr="000000"/>
              </a:solidFill>
              <a:latin typeface="Calibri" panose="020F0502020204030204"/>
              <a:ea typeface="+mn-ea"/>
              <a:cs typeface="+mn-cs"/>
            </a:rPr>
            <a:t>System, Interoperability and Analytics</a:t>
          </a:r>
        </a:p>
      </dsp:txBody>
      <dsp:txXfrm>
        <a:off x="8271861" y="4646817"/>
        <a:ext cx="1969143" cy="371536"/>
      </dsp:txXfrm>
    </dsp:sp>
    <dsp:sp modelId="{20A7BECA-70E8-D14B-9883-D1FB3003543F}">
      <dsp:nvSpPr>
        <dsp:cNvPr id="0" name=""/>
        <dsp:cNvSpPr/>
      </dsp:nvSpPr>
      <dsp:spPr>
        <a:xfrm>
          <a:off x="8270463" y="5058086"/>
          <a:ext cx="1969143" cy="439546"/>
        </a:xfrm>
        <a:prstGeom prst="rect">
          <a:avLst/>
        </a:prstGeom>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a:t>
          </a:r>
          <a:r>
            <a:rPr lang="en-US" sz="900" b="1" kern="1200" dirty="0">
              <a:solidFill>
                <a:sysClr val="windowText" lastClr="000000"/>
              </a:solidFill>
              <a:latin typeface="Calibri" panose="020F0502020204030204"/>
              <a:ea typeface="+mn-ea"/>
              <a:cs typeface="+mn-cs"/>
            </a:rPr>
            <a:t>Transportation</a:t>
          </a:r>
          <a:r>
            <a:rPr lang="en-US" sz="900" b="1" kern="1200" dirty="0">
              <a:solidFill>
                <a:sysClr val="windowText" lastClr="000000"/>
              </a:solidFill>
            </a:rPr>
            <a:t> </a:t>
          </a:r>
          <a:r>
            <a:rPr lang="en-US" sz="900" b="1" kern="1200" dirty="0">
              <a:solidFill>
                <a:sysClr val="windowText" lastClr="000000"/>
              </a:solidFill>
              <a:latin typeface="Calibri" panose="020F0502020204030204"/>
              <a:ea typeface="+mn-ea"/>
              <a:cs typeface="+mn-cs"/>
            </a:rPr>
            <a:t>Management</a:t>
          </a:r>
        </a:p>
      </dsp:txBody>
      <dsp:txXfrm>
        <a:off x="8270463" y="5058086"/>
        <a:ext cx="1969143" cy="439546"/>
      </dsp:txXfrm>
    </dsp:sp>
    <dsp:sp modelId="{400067A1-35B2-BD4B-ABDD-19F05A5A2D28}">
      <dsp:nvSpPr>
        <dsp:cNvPr id="0" name=""/>
        <dsp:cNvSpPr/>
      </dsp:nvSpPr>
      <dsp:spPr>
        <a:xfrm>
          <a:off x="8280014" y="6533556"/>
          <a:ext cx="1969143" cy="439546"/>
        </a:xfrm>
        <a:prstGeom prst="rect">
          <a:avLst/>
        </a:prstGeom>
        <a:solidFill>
          <a:srgbClr val="ED7D31">
            <a:lumMod val="20000"/>
            <a:lumOff val="80000"/>
          </a:srgb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l" defTabSz="400050">
            <a:lnSpc>
              <a:spcPct val="90000"/>
            </a:lnSpc>
            <a:spcBef>
              <a:spcPct val="0"/>
            </a:spcBef>
            <a:spcAft>
              <a:spcPct val="35000"/>
            </a:spcAft>
            <a:buNone/>
          </a:pPr>
          <a:r>
            <a:rPr lang="en-US" sz="900" b="1" kern="1200" dirty="0">
              <a:solidFill>
                <a:sysClr val="windowText" lastClr="000000"/>
              </a:solidFill>
            </a:rPr>
            <a:t> </a:t>
          </a:r>
          <a:r>
            <a:rPr lang="en-US" sz="900" b="1" kern="1200" dirty="0">
              <a:solidFill>
                <a:sysClr val="windowText" lastClr="000000"/>
              </a:solidFill>
              <a:latin typeface="Calibri" panose="020F0502020204030204"/>
              <a:ea typeface="+mn-ea"/>
              <a:cs typeface="+mn-cs"/>
            </a:rPr>
            <a:t>Track &amp; Trace</a:t>
          </a:r>
        </a:p>
      </dsp:txBody>
      <dsp:txXfrm>
        <a:off x="8280014" y="6533556"/>
        <a:ext cx="1969143" cy="439546"/>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 Id="rId14" Type="http://schemas.openxmlformats.org/officeDocument/2006/relationships/image" Target="../media/image15.svg"/></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1295400</xdr:colOff>
      <xdr:row>6</xdr:row>
      <xdr:rowOff>413360</xdr:rowOff>
    </xdr:from>
    <xdr:to>
      <xdr:col>2</xdr:col>
      <xdr:colOff>5058410</xdr:colOff>
      <xdr:row>6</xdr:row>
      <xdr:rowOff>3981072</xdr:rowOff>
    </xdr:to>
    <xdr:pic>
      <xdr:nvPicPr>
        <xdr:cNvPr id="3" name="Picture 2">
          <a:extLst>
            <a:ext uri="{FF2B5EF4-FFF2-40B4-BE49-F238E27FC236}">
              <a16:creationId xmlns:a16="http://schemas.microsoft.com/office/drawing/2014/main" id="{520223D5-04EE-9DA9-A5C1-A44261BF79C4}"/>
            </a:ext>
          </a:extLst>
        </xdr:cNvPr>
        <xdr:cNvPicPr>
          <a:picLocks noChangeAspect="1"/>
        </xdr:cNvPicPr>
      </xdr:nvPicPr>
      <xdr:blipFill>
        <a:blip xmlns:r="http://schemas.openxmlformats.org/officeDocument/2006/relationships" r:embed="rId1"/>
        <a:stretch>
          <a:fillRect/>
        </a:stretch>
      </xdr:blipFill>
      <xdr:spPr>
        <a:xfrm>
          <a:off x="1562100" y="5163160"/>
          <a:ext cx="6248400" cy="3563902"/>
        </a:xfrm>
        <a:prstGeom prst="rect">
          <a:avLst/>
        </a:prstGeom>
      </xdr:spPr>
    </xdr:pic>
    <xdr:clientData/>
  </xdr:twoCellAnchor>
  <xdr:twoCellAnchor>
    <xdr:from>
      <xdr:col>1</xdr:col>
      <xdr:colOff>1447799</xdr:colOff>
      <xdr:row>6</xdr:row>
      <xdr:rowOff>1940500</xdr:rowOff>
    </xdr:from>
    <xdr:to>
      <xdr:col>2</xdr:col>
      <xdr:colOff>4972702</xdr:colOff>
      <xdr:row>6</xdr:row>
      <xdr:rowOff>2184400</xdr:rowOff>
    </xdr:to>
    <xdr:sp macro="" textlink="">
      <xdr:nvSpPr>
        <xdr:cNvPr id="4" name="Rectangle 3">
          <a:extLst>
            <a:ext uri="{FF2B5EF4-FFF2-40B4-BE49-F238E27FC236}">
              <a16:creationId xmlns:a16="http://schemas.microsoft.com/office/drawing/2014/main" id="{69830DEA-12D1-368D-FFC7-60C7CA1970F1}"/>
            </a:ext>
          </a:extLst>
        </xdr:cNvPr>
        <xdr:cNvSpPr/>
      </xdr:nvSpPr>
      <xdr:spPr>
        <a:xfrm>
          <a:off x="1714499" y="6690300"/>
          <a:ext cx="6014103" cy="243900"/>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369933</xdr:colOff>
      <xdr:row>1</xdr:row>
      <xdr:rowOff>76200</xdr:rowOff>
    </xdr:from>
    <xdr:to>
      <xdr:col>7</xdr:col>
      <xdr:colOff>360494</xdr:colOff>
      <xdr:row>4</xdr:row>
      <xdr:rowOff>83821</xdr:rowOff>
    </xdr:to>
    <xdr:grpSp>
      <xdr:nvGrpSpPr>
        <xdr:cNvPr id="2" name="Group 1">
          <a:extLst>
            <a:ext uri="{FF2B5EF4-FFF2-40B4-BE49-F238E27FC236}">
              <a16:creationId xmlns:a16="http://schemas.microsoft.com/office/drawing/2014/main" id="{0DAEE4C7-7174-4E87-BACA-494AA363A92E}"/>
            </a:ext>
          </a:extLst>
        </xdr:cNvPr>
        <xdr:cNvGrpSpPr/>
      </xdr:nvGrpSpPr>
      <xdr:grpSpPr>
        <a:xfrm>
          <a:off x="4200888" y="257175"/>
          <a:ext cx="626831" cy="552451"/>
          <a:chOff x="1835288" y="0"/>
          <a:chExt cx="796194" cy="771526"/>
        </a:xfrm>
      </xdr:grpSpPr>
      <xdr:sp macro="" textlink="">
        <xdr:nvSpPr>
          <xdr:cNvPr id="3" name="Oval 2">
            <a:extLst>
              <a:ext uri="{FF2B5EF4-FFF2-40B4-BE49-F238E27FC236}">
                <a16:creationId xmlns:a16="http://schemas.microsoft.com/office/drawing/2014/main" id="{AB292F86-7AA3-AD05-DA99-07EF9401C065}"/>
              </a:ext>
            </a:extLst>
          </xdr:cNvPr>
          <xdr:cNvSpPr/>
        </xdr:nvSpPr>
        <xdr:spPr>
          <a:xfrm>
            <a:off x="1835288" y="0"/>
            <a:ext cx="796194" cy="771526"/>
          </a:xfrm>
          <a:prstGeom prst="ellips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4" name="Graphic 7" descr="Warehouse with solid fill">
            <a:extLst>
              <a:ext uri="{FF2B5EF4-FFF2-40B4-BE49-F238E27FC236}">
                <a16:creationId xmlns:a16="http://schemas.microsoft.com/office/drawing/2014/main" id="{E4928EAF-B8C4-5BBD-81D2-AB291025C42B}"/>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04785" y="114299"/>
            <a:ext cx="457200" cy="457200"/>
          </a:xfrm>
          <a:prstGeom prst="rect">
            <a:avLst/>
          </a:prstGeom>
        </xdr:spPr>
      </xdr:pic>
    </xdr:grpSp>
    <xdr:clientData/>
  </xdr:twoCellAnchor>
  <xdr:twoCellAnchor>
    <xdr:from>
      <xdr:col>9</xdr:col>
      <xdr:colOff>534428</xdr:colOff>
      <xdr:row>1</xdr:row>
      <xdr:rowOff>76200</xdr:rowOff>
    </xdr:from>
    <xdr:to>
      <xdr:col>10</xdr:col>
      <xdr:colOff>524989</xdr:colOff>
      <xdr:row>4</xdr:row>
      <xdr:rowOff>83821</xdr:rowOff>
    </xdr:to>
    <xdr:grpSp>
      <xdr:nvGrpSpPr>
        <xdr:cNvPr id="5" name="Group 4">
          <a:extLst>
            <a:ext uri="{FF2B5EF4-FFF2-40B4-BE49-F238E27FC236}">
              <a16:creationId xmlns:a16="http://schemas.microsoft.com/office/drawing/2014/main" id="{50A846D5-D090-4F45-88A2-78F34D297EF0}"/>
            </a:ext>
          </a:extLst>
        </xdr:cNvPr>
        <xdr:cNvGrpSpPr/>
      </xdr:nvGrpSpPr>
      <xdr:grpSpPr>
        <a:xfrm>
          <a:off x="6278003" y="257175"/>
          <a:ext cx="626831" cy="552451"/>
          <a:chOff x="3510781" y="0"/>
          <a:chExt cx="796194" cy="771526"/>
        </a:xfrm>
      </xdr:grpSpPr>
      <xdr:sp macro="" textlink="">
        <xdr:nvSpPr>
          <xdr:cNvPr id="6" name="Oval 5">
            <a:extLst>
              <a:ext uri="{FF2B5EF4-FFF2-40B4-BE49-F238E27FC236}">
                <a16:creationId xmlns:a16="http://schemas.microsoft.com/office/drawing/2014/main" id="{80029AB2-D445-BFA9-832E-D798E37E8C46}"/>
              </a:ext>
            </a:extLst>
          </xdr:cNvPr>
          <xdr:cNvSpPr/>
        </xdr:nvSpPr>
        <xdr:spPr>
          <a:xfrm>
            <a:off x="3510781" y="0"/>
            <a:ext cx="796194" cy="771526"/>
          </a:xfrm>
          <a:prstGeom prst="ellips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7" name="Graphic 9" descr="Warehouse with solid fill">
            <a:extLst>
              <a:ext uri="{FF2B5EF4-FFF2-40B4-BE49-F238E27FC236}">
                <a16:creationId xmlns:a16="http://schemas.microsoft.com/office/drawing/2014/main" id="{4E336908-E2AA-4EB3-4CB5-D24A907E333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680278" y="114299"/>
            <a:ext cx="457200" cy="457200"/>
          </a:xfrm>
          <a:prstGeom prst="rect">
            <a:avLst/>
          </a:prstGeom>
        </xdr:spPr>
      </xdr:pic>
    </xdr:grpSp>
    <xdr:clientData/>
  </xdr:twoCellAnchor>
  <xdr:twoCellAnchor>
    <xdr:from>
      <xdr:col>13</xdr:col>
      <xdr:colOff>95038</xdr:colOff>
      <xdr:row>1</xdr:row>
      <xdr:rowOff>76200</xdr:rowOff>
    </xdr:from>
    <xdr:to>
      <xdr:col>14</xdr:col>
      <xdr:colOff>85599</xdr:colOff>
      <xdr:row>4</xdr:row>
      <xdr:rowOff>83821</xdr:rowOff>
    </xdr:to>
    <xdr:grpSp>
      <xdr:nvGrpSpPr>
        <xdr:cNvPr id="8" name="Group 7">
          <a:extLst>
            <a:ext uri="{FF2B5EF4-FFF2-40B4-BE49-F238E27FC236}">
              <a16:creationId xmlns:a16="http://schemas.microsoft.com/office/drawing/2014/main" id="{0CDBEA59-1193-4909-92A6-ABC7F743D77C}"/>
            </a:ext>
          </a:extLst>
        </xdr:cNvPr>
        <xdr:cNvGrpSpPr/>
      </xdr:nvGrpSpPr>
      <xdr:grpSpPr>
        <a:xfrm>
          <a:off x="8391313" y="257175"/>
          <a:ext cx="630641" cy="552451"/>
          <a:chOff x="5162293" y="0"/>
          <a:chExt cx="796194" cy="771526"/>
        </a:xfrm>
      </xdr:grpSpPr>
      <xdr:sp macro="" textlink="">
        <xdr:nvSpPr>
          <xdr:cNvPr id="9" name="Oval 8">
            <a:extLst>
              <a:ext uri="{FF2B5EF4-FFF2-40B4-BE49-F238E27FC236}">
                <a16:creationId xmlns:a16="http://schemas.microsoft.com/office/drawing/2014/main" id="{DE85CAC4-7B80-9CA5-01B7-381C2BCF22E5}"/>
              </a:ext>
            </a:extLst>
          </xdr:cNvPr>
          <xdr:cNvSpPr/>
        </xdr:nvSpPr>
        <xdr:spPr>
          <a:xfrm>
            <a:off x="5162293" y="0"/>
            <a:ext cx="796194" cy="771526"/>
          </a:xfrm>
          <a:prstGeom prst="ellips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10" name="Graphic 12" descr="Hospital with solid fill">
            <a:extLst>
              <a:ext uri="{FF2B5EF4-FFF2-40B4-BE49-F238E27FC236}">
                <a16:creationId xmlns:a16="http://schemas.microsoft.com/office/drawing/2014/main" id="{C9A01556-61A4-965B-58D9-1658328EC7AC}"/>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331790" y="114299"/>
            <a:ext cx="457200" cy="457200"/>
          </a:xfrm>
          <a:prstGeom prst="rect">
            <a:avLst/>
          </a:prstGeom>
        </xdr:spPr>
      </xdr:pic>
    </xdr:grpSp>
    <xdr:clientData/>
  </xdr:twoCellAnchor>
  <xdr:twoCellAnchor>
    <xdr:from>
      <xdr:col>16</xdr:col>
      <xdr:colOff>255721</xdr:colOff>
      <xdr:row>1</xdr:row>
      <xdr:rowOff>76200</xdr:rowOff>
    </xdr:from>
    <xdr:to>
      <xdr:col>17</xdr:col>
      <xdr:colOff>246281</xdr:colOff>
      <xdr:row>4</xdr:row>
      <xdr:rowOff>83821</xdr:rowOff>
    </xdr:to>
    <xdr:grpSp>
      <xdr:nvGrpSpPr>
        <xdr:cNvPr id="11" name="Group 10">
          <a:extLst>
            <a:ext uri="{FF2B5EF4-FFF2-40B4-BE49-F238E27FC236}">
              <a16:creationId xmlns:a16="http://schemas.microsoft.com/office/drawing/2014/main" id="{F8968286-6D0F-4075-A8B9-4F33689A1232}"/>
            </a:ext>
          </a:extLst>
        </xdr:cNvPr>
        <xdr:cNvGrpSpPr/>
      </xdr:nvGrpSpPr>
      <xdr:grpSpPr>
        <a:xfrm>
          <a:off x="10468426" y="257175"/>
          <a:ext cx="626830" cy="552451"/>
          <a:chOff x="6845892" y="0"/>
          <a:chExt cx="796194" cy="771526"/>
        </a:xfrm>
      </xdr:grpSpPr>
      <xdr:sp macro="" textlink="">
        <xdr:nvSpPr>
          <xdr:cNvPr id="12" name="Oval 11">
            <a:extLst>
              <a:ext uri="{FF2B5EF4-FFF2-40B4-BE49-F238E27FC236}">
                <a16:creationId xmlns:a16="http://schemas.microsoft.com/office/drawing/2014/main" id="{69B96388-5829-B1F3-4740-D3C5FDF87BDC}"/>
              </a:ext>
            </a:extLst>
          </xdr:cNvPr>
          <xdr:cNvSpPr/>
        </xdr:nvSpPr>
        <xdr:spPr>
          <a:xfrm>
            <a:off x="6845892" y="0"/>
            <a:ext cx="796194" cy="771526"/>
          </a:xfrm>
          <a:prstGeom prst="ellips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13" name="Graphic 14" descr="Hospital with solid fill">
            <a:extLst>
              <a:ext uri="{FF2B5EF4-FFF2-40B4-BE49-F238E27FC236}">
                <a16:creationId xmlns:a16="http://schemas.microsoft.com/office/drawing/2014/main" id="{7D893BCC-F5F9-8E88-5C51-126D6993B22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7015389" y="114299"/>
            <a:ext cx="457200" cy="457200"/>
          </a:xfrm>
          <a:prstGeom prst="rect">
            <a:avLst/>
          </a:prstGeom>
        </xdr:spPr>
      </xdr:pic>
    </xdr:grpSp>
    <xdr:clientData/>
  </xdr:twoCellAnchor>
  <xdr:twoCellAnchor>
    <xdr:from>
      <xdr:col>6</xdr:col>
      <xdr:colOff>7620</xdr:colOff>
      <xdr:row>4</xdr:row>
      <xdr:rowOff>83820</xdr:rowOff>
    </xdr:from>
    <xdr:to>
      <xdr:col>8</xdr:col>
      <xdr:colOff>102870</xdr:colOff>
      <xdr:row>6</xdr:row>
      <xdr:rowOff>76200</xdr:rowOff>
    </xdr:to>
    <xdr:sp macro="" textlink="">
      <xdr:nvSpPr>
        <xdr:cNvPr id="14" name="TextBox 19">
          <a:extLst>
            <a:ext uri="{FF2B5EF4-FFF2-40B4-BE49-F238E27FC236}">
              <a16:creationId xmlns:a16="http://schemas.microsoft.com/office/drawing/2014/main" id="{27D31C6D-3EFD-4F65-935F-EC033019B80A}"/>
            </a:ext>
            <a:ext uri="{147F2762-F138-4A5C-976F-8EAC2B608ADB}">
              <a16:predDERef xmlns:a16="http://schemas.microsoft.com/office/drawing/2014/main" pred="{494A6C5E-DC93-5141-9582-FA3DDE9D9CDC}"/>
            </a:ext>
          </a:extLst>
        </xdr:cNvPr>
        <xdr:cNvSpPr txBox="1"/>
      </xdr:nvSpPr>
      <xdr:spPr>
        <a:xfrm>
          <a:off x="3836670" y="626745"/>
          <a:ext cx="1371600" cy="354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Central / Regional </a:t>
          </a: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Warehouse</a:t>
          </a:r>
          <a:endPar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9</xdr:col>
      <xdr:colOff>297018</xdr:colOff>
      <xdr:row>4</xdr:row>
      <xdr:rowOff>86985</xdr:rowOff>
    </xdr:from>
    <xdr:to>
      <xdr:col>11</xdr:col>
      <xdr:colOff>152798</xdr:colOff>
      <xdr:row>6</xdr:row>
      <xdr:rowOff>77460</xdr:rowOff>
    </xdr:to>
    <xdr:sp macro="" textlink="">
      <xdr:nvSpPr>
        <xdr:cNvPr id="15" name="TextBox 20">
          <a:extLst>
            <a:ext uri="{FF2B5EF4-FFF2-40B4-BE49-F238E27FC236}">
              <a16:creationId xmlns:a16="http://schemas.microsoft.com/office/drawing/2014/main" id="{BB42DD52-8271-4181-8E11-DB0A79959430}"/>
            </a:ext>
          </a:extLst>
        </xdr:cNvPr>
        <xdr:cNvSpPr txBox="1"/>
      </xdr:nvSpPr>
      <xdr:spPr>
        <a:xfrm>
          <a:off x="6040593" y="629910"/>
          <a:ext cx="113213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District Warehouses</a:t>
          </a:r>
          <a:endPar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12</xdr:col>
      <xdr:colOff>408491</xdr:colOff>
      <xdr:row>4</xdr:row>
      <xdr:rowOff>86985</xdr:rowOff>
    </xdr:from>
    <xdr:to>
      <xdr:col>14</xdr:col>
      <xdr:colOff>372221</xdr:colOff>
      <xdr:row>6</xdr:row>
      <xdr:rowOff>77460</xdr:rowOff>
    </xdr:to>
    <xdr:sp macro="" textlink="">
      <xdr:nvSpPr>
        <xdr:cNvPr id="16" name="TextBox 21">
          <a:extLst>
            <a:ext uri="{FF2B5EF4-FFF2-40B4-BE49-F238E27FC236}">
              <a16:creationId xmlns:a16="http://schemas.microsoft.com/office/drawing/2014/main" id="{BDCDC73C-487B-4319-8CF7-7E017CC3B4A1}"/>
            </a:ext>
          </a:extLst>
        </xdr:cNvPr>
        <xdr:cNvSpPr txBox="1"/>
      </xdr:nvSpPr>
      <xdr:spPr>
        <a:xfrm>
          <a:off x="8066591" y="629910"/>
          <a:ext cx="124008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Service Delivery</a:t>
          </a: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 Points</a:t>
          </a:r>
        </a:p>
      </xdr:txBody>
    </xdr:sp>
    <xdr:clientData/>
  </xdr:twoCellAnchor>
  <xdr:twoCellAnchor>
    <xdr:from>
      <xdr:col>16</xdr:col>
      <xdr:colOff>144044</xdr:colOff>
      <xdr:row>4</xdr:row>
      <xdr:rowOff>86985</xdr:rowOff>
    </xdr:from>
    <xdr:to>
      <xdr:col>17</xdr:col>
      <xdr:colOff>361767</xdr:colOff>
      <xdr:row>6</xdr:row>
      <xdr:rowOff>77460</xdr:rowOff>
    </xdr:to>
    <xdr:sp macro="" textlink="">
      <xdr:nvSpPr>
        <xdr:cNvPr id="17" name="TextBox 22">
          <a:extLst>
            <a:ext uri="{FF2B5EF4-FFF2-40B4-BE49-F238E27FC236}">
              <a16:creationId xmlns:a16="http://schemas.microsoft.com/office/drawing/2014/main" id="{E4A7E259-9194-4883-B1B8-F4F1BE5F25F9}"/>
            </a:ext>
          </a:extLst>
        </xdr:cNvPr>
        <xdr:cNvSpPr txBox="1"/>
      </xdr:nvSpPr>
      <xdr:spPr>
        <a:xfrm>
          <a:off x="10354844" y="629910"/>
          <a:ext cx="855898"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Health Posts</a:t>
          </a:r>
          <a:endPar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3</xdr:col>
      <xdr:colOff>218496</xdr:colOff>
      <xdr:row>1</xdr:row>
      <xdr:rowOff>76200</xdr:rowOff>
    </xdr:from>
    <xdr:to>
      <xdr:col>4</xdr:col>
      <xdr:colOff>190284</xdr:colOff>
      <xdr:row>4</xdr:row>
      <xdr:rowOff>83821</xdr:rowOff>
    </xdr:to>
    <xdr:grpSp>
      <xdr:nvGrpSpPr>
        <xdr:cNvPr id="18" name="Group 17">
          <a:extLst>
            <a:ext uri="{FF2B5EF4-FFF2-40B4-BE49-F238E27FC236}">
              <a16:creationId xmlns:a16="http://schemas.microsoft.com/office/drawing/2014/main" id="{DA83A339-B83B-44CD-8B55-03493B2D4499}"/>
            </a:ext>
          </a:extLst>
        </xdr:cNvPr>
        <xdr:cNvGrpSpPr/>
      </xdr:nvGrpSpPr>
      <xdr:grpSpPr>
        <a:xfrm>
          <a:off x="2134926" y="257175"/>
          <a:ext cx="608058" cy="552451"/>
          <a:chOff x="96520" y="0"/>
          <a:chExt cx="796194" cy="771526"/>
        </a:xfrm>
      </xdr:grpSpPr>
      <xdr:sp macro="" textlink="">
        <xdr:nvSpPr>
          <xdr:cNvPr id="19" name="Oval 18">
            <a:extLst>
              <a:ext uri="{FF2B5EF4-FFF2-40B4-BE49-F238E27FC236}">
                <a16:creationId xmlns:a16="http://schemas.microsoft.com/office/drawing/2014/main" id="{57C65BAF-8C4D-05EC-1157-9116DC4379CD}"/>
              </a:ext>
            </a:extLst>
          </xdr:cNvPr>
          <xdr:cNvSpPr/>
        </xdr:nvSpPr>
        <xdr:spPr>
          <a:xfrm>
            <a:off x="96520" y="0"/>
            <a:ext cx="796194" cy="771526"/>
          </a:xfrm>
          <a:prstGeom prst="ellipse">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20" name="Graphic 23" descr="Bank with solid fill">
            <a:extLst>
              <a:ext uri="{FF2B5EF4-FFF2-40B4-BE49-F238E27FC236}">
                <a16:creationId xmlns:a16="http://schemas.microsoft.com/office/drawing/2014/main" id="{AFD11D7A-90A0-BFA2-AE4C-9271FF1E1AB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266017" y="114299"/>
            <a:ext cx="457200" cy="457200"/>
          </a:xfrm>
          <a:prstGeom prst="rect">
            <a:avLst/>
          </a:prstGeom>
        </xdr:spPr>
      </xdr:pic>
    </xdr:grpSp>
    <xdr:clientData/>
  </xdr:twoCellAnchor>
  <xdr:twoCellAnchor>
    <xdr:from>
      <xdr:col>3</xdr:col>
      <xdr:colOff>27452</xdr:colOff>
      <xdr:row>4</xdr:row>
      <xdr:rowOff>76911</xdr:rowOff>
    </xdr:from>
    <xdr:to>
      <xdr:col>4</xdr:col>
      <xdr:colOff>381328</xdr:colOff>
      <xdr:row>6</xdr:row>
      <xdr:rowOff>65481</xdr:rowOff>
    </xdr:to>
    <xdr:sp macro="" textlink="">
      <xdr:nvSpPr>
        <xdr:cNvPr id="21" name="TextBox 28">
          <a:extLst>
            <a:ext uri="{FF2B5EF4-FFF2-40B4-BE49-F238E27FC236}">
              <a16:creationId xmlns:a16="http://schemas.microsoft.com/office/drawing/2014/main" id="{5B72016C-7D9B-4D88-A9AB-75DB76A3BF0B}"/>
            </a:ext>
          </a:extLst>
        </xdr:cNvPr>
        <xdr:cNvSpPr txBox="1"/>
      </xdr:nvSpPr>
      <xdr:spPr>
        <a:xfrm>
          <a:off x="1941977" y="619836"/>
          <a:ext cx="992051"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Ministry of Health</a:t>
          </a:r>
          <a:endPar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2</xdr:col>
      <xdr:colOff>389486</xdr:colOff>
      <xdr:row>7</xdr:row>
      <xdr:rowOff>86437</xdr:rowOff>
    </xdr:from>
    <xdr:to>
      <xdr:col>19</xdr:col>
      <xdr:colOff>74896</xdr:colOff>
      <xdr:row>12</xdr:row>
      <xdr:rowOff>141855</xdr:rowOff>
    </xdr:to>
    <xdr:sp macro="" textlink="">
      <xdr:nvSpPr>
        <xdr:cNvPr id="22" name="Rounded Rectangle 27">
          <a:extLst>
            <a:ext uri="{FF2B5EF4-FFF2-40B4-BE49-F238E27FC236}">
              <a16:creationId xmlns:a16="http://schemas.microsoft.com/office/drawing/2014/main" id="{B5A46CD9-2994-4ACD-8EA7-0E3587D2E0B0}"/>
            </a:ext>
          </a:extLst>
        </xdr:cNvPr>
        <xdr:cNvSpPr/>
      </xdr:nvSpPr>
      <xdr:spPr>
        <a:xfrm>
          <a:off x="1665836" y="1172287"/>
          <a:ext cx="10534385" cy="960293"/>
        </a:xfrm>
        <a:prstGeom prst="roundRect">
          <a:avLst/>
        </a:prstGeom>
        <a:solidFill>
          <a:srgbClr val="E2F0F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389486</xdr:colOff>
      <xdr:row>13</xdr:row>
      <xdr:rowOff>38380</xdr:rowOff>
    </xdr:from>
    <xdr:to>
      <xdr:col>19</xdr:col>
      <xdr:colOff>74896</xdr:colOff>
      <xdr:row>21</xdr:row>
      <xdr:rowOff>95622</xdr:rowOff>
    </xdr:to>
    <xdr:sp macro="" textlink="">
      <xdr:nvSpPr>
        <xdr:cNvPr id="23" name="Rounded Rectangle 28">
          <a:extLst>
            <a:ext uri="{FF2B5EF4-FFF2-40B4-BE49-F238E27FC236}">
              <a16:creationId xmlns:a16="http://schemas.microsoft.com/office/drawing/2014/main" id="{6787EA2A-69CA-4E01-A6E0-4252E86BFCB5}"/>
            </a:ext>
          </a:extLst>
        </xdr:cNvPr>
        <xdr:cNvSpPr/>
      </xdr:nvSpPr>
      <xdr:spPr>
        <a:xfrm>
          <a:off x="1665836" y="2210080"/>
          <a:ext cx="10534385" cy="1505042"/>
        </a:xfrm>
        <a:prstGeom prst="roundRect">
          <a:avLst/>
        </a:prstGeom>
        <a:solidFill>
          <a:srgbClr val="B1E1FF">
            <a:alpha val="96863"/>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389486</xdr:colOff>
      <xdr:row>22</xdr:row>
      <xdr:rowOff>105714</xdr:rowOff>
    </xdr:from>
    <xdr:to>
      <xdr:col>19</xdr:col>
      <xdr:colOff>74896</xdr:colOff>
      <xdr:row>31</xdr:row>
      <xdr:rowOff>48276</xdr:rowOff>
    </xdr:to>
    <xdr:sp macro="" textlink="">
      <xdr:nvSpPr>
        <xdr:cNvPr id="24" name="Rounded Rectangle 29">
          <a:extLst>
            <a:ext uri="{FF2B5EF4-FFF2-40B4-BE49-F238E27FC236}">
              <a16:creationId xmlns:a16="http://schemas.microsoft.com/office/drawing/2014/main" id="{6EA6A096-D030-4A28-805D-6FD7822D0BC9}"/>
            </a:ext>
          </a:extLst>
        </xdr:cNvPr>
        <xdr:cNvSpPr/>
      </xdr:nvSpPr>
      <xdr:spPr>
        <a:xfrm>
          <a:off x="1665836" y="3906189"/>
          <a:ext cx="10534385" cy="1571337"/>
        </a:xfrm>
        <a:prstGeom prst="roundRect">
          <a:avLst/>
        </a:prstGeom>
        <a:solidFill>
          <a:srgbClr val="A6D0F5">
            <a:alpha val="89804"/>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313631</xdr:colOff>
      <xdr:row>7</xdr:row>
      <xdr:rowOff>86437</xdr:rowOff>
    </xdr:from>
    <xdr:to>
      <xdr:col>2</xdr:col>
      <xdr:colOff>249024</xdr:colOff>
      <xdr:row>10</xdr:row>
      <xdr:rowOff>18672</xdr:rowOff>
    </xdr:to>
    <xdr:sp macro="" textlink="">
      <xdr:nvSpPr>
        <xdr:cNvPr id="25" name="TextBox 20">
          <a:extLst>
            <a:ext uri="{FF2B5EF4-FFF2-40B4-BE49-F238E27FC236}">
              <a16:creationId xmlns:a16="http://schemas.microsoft.com/office/drawing/2014/main" id="{E0FD3D46-FA43-4E3F-9016-DF1885028FFD}"/>
            </a:ext>
          </a:extLst>
        </xdr:cNvPr>
        <xdr:cNvSpPr txBox="1"/>
      </xdr:nvSpPr>
      <xdr:spPr>
        <a:xfrm>
          <a:off x="313631" y="1172287"/>
          <a:ext cx="1211743" cy="475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Strategy &amp; Planning</a:t>
          </a:r>
          <a:endPar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0</xdr:col>
      <xdr:colOff>313630</xdr:colOff>
      <xdr:row>13</xdr:row>
      <xdr:rowOff>132837</xdr:rowOff>
    </xdr:from>
    <xdr:to>
      <xdr:col>2</xdr:col>
      <xdr:colOff>249023</xdr:colOff>
      <xdr:row>16</xdr:row>
      <xdr:rowOff>65072</xdr:rowOff>
    </xdr:to>
    <xdr:sp macro="" textlink="">
      <xdr:nvSpPr>
        <xdr:cNvPr id="26" name="TextBox 20">
          <a:extLst>
            <a:ext uri="{FF2B5EF4-FFF2-40B4-BE49-F238E27FC236}">
              <a16:creationId xmlns:a16="http://schemas.microsoft.com/office/drawing/2014/main" id="{3D3C7C5F-575D-40DB-8DB0-123A049A1C54}"/>
            </a:ext>
          </a:extLst>
        </xdr:cNvPr>
        <xdr:cNvSpPr txBox="1"/>
      </xdr:nvSpPr>
      <xdr:spPr>
        <a:xfrm>
          <a:off x="313630" y="2304537"/>
          <a:ext cx="1211743" cy="475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Process Collaboration</a:t>
          </a:r>
          <a:endPar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0</xdr:col>
      <xdr:colOff>313629</xdr:colOff>
      <xdr:row>22</xdr:row>
      <xdr:rowOff>105715</xdr:rowOff>
    </xdr:from>
    <xdr:to>
      <xdr:col>2</xdr:col>
      <xdr:colOff>249022</xdr:colOff>
      <xdr:row>25</xdr:row>
      <xdr:rowOff>39855</xdr:rowOff>
    </xdr:to>
    <xdr:sp macro="" textlink="">
      <xdr:nvSpPr>
        <xdr:cNvPr id="27" name="TextBox 20">
          <a:extLst>
            <a:ext uri="{FF2B5EF4-FFF2-40B4-BE49-F238E27FC236}">
              <a16:creationId xmlns:a16="http://schemas.microsoft.com/office/drawing/2014/main" id="{6F824416-BE6E-4F19-A53C-4D62E0CABA9C}"/>
            </a:ext>
          </a:extLst>
        </xdr:cNvPr>
        <xdr:cNvSpPr txBox="1"/>
      </xdr:nvSpPr>
      <xdr:spPr>
        <a:xfrm>
          <a:off x="313629" y="3906190"/>
          <a:ext cx="1211743" cy="47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Physical Operations</a:t>
          </a:r>
          <a:endPar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2</xdr:col>
      <xdr:colOff>543704</xdr:colOff>
      <xdr:row>8</xdr:row>
      <xdr:rowOff>27728</xdr:rowOff>
    </xdr:from>
    <xdr:to>
      <xdr:col>5</xdr:col>
      <xdr:colOff>105527</xdr:colOff>
      <xdr:row>9</xdr:row>
      <xdr:rowOff>132356</xdr:rowOff>
    </xdr:to>
    <xdr:sp macro="" textlink="">
      <xdr:nvSpPr>
        <xdr:cNvPr id="28" name="Rectangle 27">
          <a:extLst>
            <a:ext uri="{FF2B5EF4-FFF2-40B4-BE49-F238E27FC236}">
              <a16:creationId xmlns:a16="http://schemas.microsoft.com/office/drawing/2014/main" id="{9D1240DA-CBE2-4574-9DCE-9F8D6C1252EC}"/>
            </a:ext>
          </a:extLst>
        </xdr:cNvPr>
        <xdr:cNvSpPr/>
      </xdr:nvSpPr>
      <xdr:spPr>
        <a:xfrm>
          <a:off x="1820054" y="1294553"/>
          <a:ext cx="1476348"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Forecasting &amp; Planning</a:t>
          </a:r>
        </a:p>
      </xdr:txBody>
    </xdr:sp>
    <xdr:clientData/>
  </xdr:twoCellAnchor>
  <xdr:twoCellAnchor>
    <xdr:from>
      <xdr:col>5</xdr:col>
      <xdr:colOff>522977</xdr:colOff>
      <xdr:row>13</xdr:row>
      <xdr:rowOff>132837</xdr:rowOff>
    </xdr:from>
    <xdr:to>
      <xdr:col>8</xdr:col>
      <xdr:colOff>189311</xdr:colOff>
      <xdr:row>15</xdr:row>
      <xdr:rowOff>66015</xdr:rowOff>
    </xdr:to>
    <xdr:sp macro="" textlink="">
      <xdr:nvSpPr>
        <xdr:cNvPr id="29" name="Rectangle 28">
          <a:extLst>
            <a:ext uri="{FF2B5EF4-FFF2-40B4-BE49-F238E27FC236}">
              <a16:creationId xmlns:a16="http://schemas.microsoft.com/office/drawing/2014/main" id="{663F7AC5-FE83-4D69-88F9-B2E6DFC47BBE}"/>
            </a:ext>
          </a:extLst>
        </xdr:cNvPr>
        <xdr:cNvSpPr/>
      </xdr:nvSpPr>
      <xdr:spPr>
        <a:xfrm>
          <a:off x="3713852" y="2304537"/>
          <a:ext cx="1580859" cy="295128"/>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Procurement Management</a:t>
          </a:r>
        </a:p>
      </xdr:txBody>
    </xdr:sp>
    <xdr:clientData/>
  </xdr:twoCellAnchor>
  <xdr:twoCellAnchor>
    <xdr:from>
      <xdr:col>5</xdr:col>
      <xdr:colOff>512616</xdr:colOff>
      <xdr:row>17</xdr:row>
      <xdr:rowOff>55700</xdr:rowOff>
    </xdr:from>
    <xdr:to>
      <xdr:col>8</xdr:col>
      <xdr:colOff>182761</xdr:colOff>
      <xdr:row>18</xdr:row>
      <xdr:rowOff>162233</xdr:rowOff>
    </xdr:to>
    <xdr:sp macro="" textlink="">
      <xdr:nvSpPr>
        <xdr:cNvPr id="30" name="Rectangle 29">
          <a:extLst>
            <a:ext uri="{FF2B5EF4-FFF2-40B4-BE49-F238E27FC236}">
              <a16:creationId xmlns:a16="http://schemas.microsoft.com/office/drawing/2014/main" id="{A4D73F28-15D0-4BD3-B6F5-0925A6603375}"/>
            </a:ext>
          </a:extLst>
        </xdr:cNvPr>
        <xdr:cNvSpPr/>
      </xdr:nvSpPr>
      <xdr:spPr>
        <a:xfrm>
          <a:off x="3703491" y="2951300"/>
          <a:ext cx="1584670" cy="287508"/>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Order Management</a:t>
          </a:r>
        </a:p>
      </xdr:txBody>
    </xdr:sp>
    <xdr:clientData/>
  </xdr:twoCellAnchor>
  <xdr:twoCellAnchor>
    <xdr:from>
      <xdr:col>5</xdr:col>
      <xdr:colOff>513716</xdr:colOff>
      <xdr:row>18</xdr:row>
      <xdr:rowOff>172757</xdr:rowOff>
    </xdr:from>
    <xdr:to>
      <xdr:col>8</xdr:col>
      <xdr:colOff>182420</xdr:colOff>
      <xdr:row>21</xdr:row>
      <xdr:rowOff>10367</xdr:rowOff>
    </xdr:to>
    <xdr:sp macro="" textlink="">
      <xdr:nvSpPr>
        <xdr:cNvPr id="31" name="Rectangle 30">
          <a:extLst>
            <a:ext uri="{FF2B5EF4-FFF2-40B4-BE49-F238E27FC236}">
              <a16:creationId xmlns:a16="http://schemas.microsoft.com/office/drawing/2014/main" id="{1869400D-BFF7-405A-BB22-3A956CD7447E}"/>
            </a:ext>
          </a:extLst>
        </xdr:cNvPr>
        <xdr:cNvSpPr/>
      </xdr:nvSpPr>
      <xdr:spPr>
        <a:xfrm>
          <a:off x="3704591" y="3249332"/>
          <a:ext cx="1583229" cy="380535"/>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Requisition Orders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Transfer / Distribution Orders</a:t>
          </a:r>
        </a:p>
      </xdr:txBody>
    </xdr:sp>
    <xdr:clientData/>
  </xdr:twoCellAnchor>
  <xdr:twoCellAnchor>
    <xdr:from>
      <xdr:col>5</xdr:col>
      <xdr:colOff>524912</xdr:colOff>
      <xdr:row>18</xdr:row>
      <xdr:rowOff>153200</xdr:rowOff>
    </xdr:from>
    <xdr:to>
      <xdr:col>5</xdr:col>
      <xdr:colOff>524912</xdr:colOff>
      <xdr:row>21</xdr:row>
      <xdr:rowOff>10367</xdr:rowOff>
    </xdr:to>
    <xdr:cxnSp macro="">
      <xdr:nvCxnSpPr>
        <xdr:cNvPr id="32" name="Straight Connector 31">
          <a:extLst>
            <a:ext uri="{FF2B5EF4-FFF2-40B4-BE49-F238E27FC236}">
              <a16:creationId xmlns:a16="http://schemas.microsoft.com/office/drawing/2014/main" id="{274E7B2D-402A-453F-BD1D-A0CDF5D4AE2B}"/>
            </a:ext>
          </a:extLst>
        </xdr:cNvPr>
        <xdr:cNvCxnSpPr>
          <a:cxnSpLocks/>
        </xdr:cNvCxnSpPr>
      </xdr:nvCxnSpPr>
      <xdr:spPr>
        <a:xfrm>
          <a:off x="3715787" y="3229775"/>
          <a:ext cx="0" cy="40009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512616</xdr:colOff>
      <xdr:row>15</xdr:row>
      <xdr:rowOff>66102</xdr:rowOff>
    </xdr:from>
    <xdr:to>
      <xdr:col>8</xdr:col>
      <xdr:colOff>181320</xdr:colOff>
      <xdr:row>16</xdr:row>
      <xdr:rowOff>115167</xdr:rowOff>
    </xdr:to>
    <xdr:sp macro="" textlink="">
      <xdr:nvSpPr>
        <xdr:cNvPr id="33" name="Rectangle 32">
          <a:extLst>
            <a:ext uri="{FF2B5EF4-FFF2-40B4-BE49-F238E27FC236}">
              <a16:creationId xmlns:a16="http://schemas.microsoft.com/office/drawing/2014/main" id="{B56EA929-0EC7-446D-8306-DA3CE44B5591}"/>
            </a:ext>
          </a:extLst>
        </xdr:cNvPr>
        <xdr:cNvSpPr/>
      </xdr:nvSpPr>
      <xdr:spPr>
        <a:xfrm>
          <a:off x="3703491" y="2599752"/>
          <a:ext cx="1583229" cy="230040"/>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Purchase Orders</a:t>
          </a:r>
        </a:p>
      </xdr:txBody>
    </xdr:sp>
    <xdr:clientData/>
  </xdr:twoCellAnchor>
  <xdr:twoCellAnchor>
    <xdr:from>
      <xdr:col>5</xdr:col>
      <xdr:colOff>523812</xdr:colOff>
      <xdr:row>15</xdr:row>
      <xdr:rowOff>48450</xdr:rowOff>
    </xdr:from>
    <xdr:to>
      <xdr:col>5</xdr:col>
      <xdr:colOff>523812</xdr:colOff>
      <xdr:row>16</xdr:row>
      <xdr:rowOff>115167</xdr:rowOff>
    </xdr:to>
    <xdr:cxnSp macro="">
      <xdr:nvCxnSpPr>
        <xdr:cNvPr id="34" name="Straight Connector 33">
          <a:extLst>
            <a:ext uri="{FF2B5EF4-FFF2-40B4-BE49-F238E27FC236}">
              <a16:creationId xmlns:a16="http://schemas.microsoft.com/office/drawing/2014/main" id="{D6034C6F-C6F6-41F3-86C9-FCD7EBB506ED}"/>
            </a:ext>
          </a:extLst>
        </xdr:cNvPr>
        <xdr:cNvCxnSpPr>
          <a:cxnSpLocks/>
        </xdr:cNvCxnSpPr>
      </xdr:nvCxnSpPr>
      <xdr:spPr>
        <a:xfrm>
          <a:off x="3714687" y="2582100"/>
          <a:ext cx="0" cy="24769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550709</xdr:colOff>
      <xdr:row>32</xdr:row>
      <xdr:rowOff>9741</xdr:rowOff>
    </xdr:from>
    <xdr:to>
      <xdr:col>8</xdr:col>
      <xdr:colOff>436765</xdr:colOff>
      <xdr:row>36</xdr:row>
      <xdr:rowOff>48361</xdr:rowOff>
    </xdr:to>
    <xdr:sp macro="" textlink="">
      <xdr:nvSpPr>
        <xdr:cNvPr id="35" name="Rounded Rectangle 45">
          <a:extLst>
            <a:ext uri="{FF2B5EF4-FFF2-40B4-BE49-F238E27FC236}">
              <a16:creationId xmlns:a16="http://schemas.microsoft.com/office/drawing/2014/main" id="{2CAED598-3945-4F1A-80BA-61B71C2FDBDE}"/>
            </a:ext>
          </a:extLst>
        </xdr:cNvPr>
        <xdr:cNvSpPr/>
      </xdr:nvSpPr>
      <xdr:spPr>
        <a:xfrm>
          <a:off x="1188884" y="5619966"/>
          <a:ext cx="4353281" cy="762520"/>
        </a:xfrm>
        <a:prstGeom prst="round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0</xdr:colOff>
      <xdr:row>31</xdr:row>
      <xdr:rowOff>143891</xdr:rowOff>
    </xdr:from>
    <xdr:to>
      <xdr:col>1</xdr:col>
      <xdr:colOff>550708</xdr:colOff>
      <xdr:row>34</xdr:row>
      <xdr:rowOff>78031</xdr:rowOff>
    </xdr:to>
    <xdr:sp macro="" textlink="">
      <xdr:nvSpPr>
        <xdr:cNvPr id="36" name="TextBox 20">
          <a:extLst>
            <a:ext uri="{FF2B5EF4-FFF2-40B4-BE49-F238E27FC236}">
              <a16:creationId xmlns:a16="http://schemas.microsoft.com/office/drawing/2014/main" id="{3BA4447C-785F-45BC-BDAA-2BBCE4D4123E}"/>
            </a:ext>
          </a:extLst>
        </xdr:cNvPr>
        <xdr:cNvSpPr txBox="1"/>
      </xdr:nvSpPr>
      <xdr:spPr>
        <a:xfrm>
          <a:off x="0" y="5573141"/>
          <a:ext cx="1188883" cy="47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a:r>
            <a:rPr lang="en-US" sz="1000" b="1" baseline="0">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rPr>
            <a:t>Orchestration/ Foundation</a:t>
          </a:r>
          <a:endParaRPr lang="en-US" sz="1000" b="1">
            <a:solidFill>
              <a:schemeClr val="accent3">
                <a:lumMod val="50000"/>
              </a:schemeClr>
            </a:solidFill>
            <a:latin typeface="Helvetica Neue" panose="02000503000000020004" pitchFamily="2" charset="0"/>
            <a:ea typeface="Helvetica Neue" panose="02000503000000020004" pitchFamily="2" charset="0"/>
            <a:cs typeface="Helvetica Neue" panose="02000503000000020004" pitchFamily="2" charset="0"/>
          </a:endParaRPr>
        </a:p>
      </xdr:txBody>
    </xdr:sp>
    <xdr:clientData/>
  </xdr:twoCellAnchor>
  <xdr:twoCellAnchor>
    <xdr:from>
      <xdr:col>5</xdr:col>
      <xdr:colOff>522977</xdr:colOff>
      <xdr:row>8</xdr:row>
      <xdr:rowOff>27728</xdr:rowOff>
    </xdr:from>
    <xdr:to>
      <xdr:col>8</xdr:col>
      <xdr:colOff>189311</xdr:colOff>
      <xdr:row>9</xdr:row>
      <xdr:rowOff>132356</xdr:rowOff>
    </xdr:to>
    <xdr:sp macro="" textlink="">
      <xdr:nvSpPr>
        <xdr:cNvPr id="37" name="Rectangle 36">
          <a:extLst>
            <a:ext uri="{FF2B5EF4-FFF2-40B4-BE49-F238E27FC236}">
              <a16:creationId xmlns:a16="http://schemas.microsoft.com/office/drawing/2014/main" id="{57622D55-87CC-4466-B267-77FB60F8D087}"/>
            </a:ext>
          </a:extLst>
        </xdr:cNvPr>
        <xdr:cNvSpPr/>
      </xdr:nvSpPr>
      <xdr:spPr>
        <a:xfrm>
          <a:off x="3713852" y="1294553"/>
          <a:ext cx="1580859"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Supplier &amp; Contract Mgmt.</a:t>
          </a:r>
        </a:p>
      </xdr:txBody>
    </xdr:sp>
    <xdr:clientData/>
  </xdr:twoCellAnchor>
  <xdr:twoCellAnchor>
    <xdr:from>
      <xdr:col>5</xdr:col>
      <xdr:colOff>515326</xdr:colOff>
      <xdr:row>9</xdr:row>
      <xdr:rowOff>135214</xdr:rowOff>
    </xdr:from>
    <xdr:to>
      <xdr:col>8</xdr:col>
      <xdr:colOff>180220</xdr:colOff>
      <xdr:row>11</xdr:row>
      <xdr:rowOff>18544</xdr:rowOff>
    </xdr:to>
    <xdr:sp macro="" textlink="">
      <xdr:nvSpPr>
        <xdr:cNvPr id="38" name="Rectangle 37">
          <a:extLst>
            <a:ext uri="{FF2B5EF4-FFF2-40B4-BE49-F238E27FC236}">
              <a16:creationId xmlns:a16="http://schemas.microsoft.com/office/drawing/2014/main" id="{817202D1-5972-49EB-AEDE-2D17A86A544E}"/>
            </a:ext>
          </a:extLst>
        </xdr:cNvPr>
        <xdr:cNvSpPr/>
      </xdr:nvSpPr>
      <xdr:spPr>
        <a:xfrm>
          <a:off x="3706201" y="1583014"/>
          <a:ext cx="1579419" cy="245280"/>
        </a:xfrm>
        <a:prstGeom prst="rect">
          <a:avLst/>
        </a:prstGeom>
        <a:solidFill>
          <a:schemeClr val="bg1"/>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Contracts</a:t>
          </a:r>
        </a:p>
      </xdr:txBody>
    </xdr:sp>
    <xdr:clientData/>
  </xdr:twoCellAnchor>
  <xdr:twoCellAnchor>
    <xdr:from>
      <xdr:col>5</xdr:col>
      <xdr:colOff>522712</xdr:colOff>
      <xdr:row>9</xdr:row>
      <xdr:rowOff>125182</xdr:rowOff>
    </xdr:from>
    <xdr:to>
      <xdr:col>5</xdr:col>
      <xdr:colOff>522712</xdr:colOff>
      <xdr:row>11</xdr:row>
      <xdr:rowOff>18544</xdr:rowOff>
    </xdr:to>
    <xdr:cxnSp macro="">
      <xdr:nvCxnSpPr>
        <xdr:cNvPr id="39" name="Straight Connector 38">
          <a:extLst>
            <a:ext uri="{FF2B5EF4-FFF2-40B4-BE49-F238E27FC236}">
              <a16:creationId xmlns:a16="http://schemas.microsoft.com/office/drawing/2014/main" id="{322E5F25-4270-447D-A35F-E9E9FBAD5B67}"/>
            </a:ext>
          </a:extLst>
        </xdr:cNvPr>
        <xdr:cNvCxnSpPr>
          <a:cxnSpLocks/>
        </xdr:cNvCxnSpPr>
      </xdr:nvCxnSpPr>
      <xdr:spPr>
        <a:xfrm>
          <a:off x="3713587" y="1572982"/>
          <a:ext cx="0" cy="25531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522711</xdr:colOff>
      <xdr:row>22</xdr:row>
      <xdr:rowOff>163507</xdr:rowOff>
    </xdr:from>
    <xdr:to>
      <xdr:col>8</xdr:col>
      <xdr:colOff>189045</xdr:colOff>
      <xdr:row>24</xdr:row>
      <xdr:rowOff>87160</xdr:rowOff>
    </xdr:to>
    <xdr:sp macro="" textlink="">
      <xdr:nvSpPr>
        <xdr:cNvPr id="40" name="Rectangle 39">
          <a:extLst>
            <a:ext uri="{FF2B5EF4-FFF2-40B4-BE49-F238E27FC236}">
              <a16:creationId xmlns:a16="http://schemas.microsoft.com/office/drawing/2014/main" id="{0D87B15C-3A32-4FA7-81F9-DC842CA802F0}"/>
            </a:ext>
          </a:extLst>
        </xdr:cNvPr>
        <xdr:cNvSpPr/>
      </xdr:nvSpPr>
      <xdr:spPr>
        <a:xfrm>
          <a:off x="3713586" y="3963982"/>
          <a:ext cx="1580859"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Warehouse Management</a:t>
          </a:r>
        </a:p>
      </xdr:txBody>
    </xdr:sp>
    <xdr:clientData/>
  </xdr:twoCellAnchor>
  <xdr:twoCellAnchor>
    <xdr:from>
      <xdr:col>5</xdr:col>
      <xdr:colOff>522711</xdr:colOff>
      <xdr:row>24</xdr:row>
      <xdr:rowOff>87247</xdr:rowOff>
    </xdr:from>
    <xdr:to>
      <xdr:col>8</xdr:col>
      <xdr:colOff>191415</xdr:colOff>
      <xdr:row>27</xdr:row>
      <xdr:rowOff>48385</xdr:rowOff>
    </xdr:to>
    <xdr:sp macro="" textlink="">
      <xdr:nvSpPr>
        <xdr:cNvPr id="41" name="Rectangle 40">
          <a:extLst>
            <a:ext uri="{FF2B5EF4-FFF2-40B4-BE49-F238E27FC236}">
              <a16:creationId xmlns:a16="http://schemas.microsoft.com/office/drawing/2014/main" id="{84919477-7AA8-4752-95AD-2A19E79E324C}"/>
            </a:ext>
          </a:extLst>
        </xdr:cNvPr>
        <xdr:cNvSpPr/>
      </xdr:nvSpPr>
      <xdr:spPr>
        <a:xfrm>
          <a:off x="3713586" y="4249672"/>
          <a:ext cx="1583229" cy="504063"/>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Inbound Orders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Inventory</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Storage Locations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Shipments</a:t>
          </a:r>
        </a:p>
      </xdr:txBody>
    </xdr:sp>
    <xdr:clientData/>
  </xdr:twoCellAnchor>
  <xdr:twoCellAnchor>
    <xdr:from>
      <xdr:col>5</xdr:col>
      <xdr:colOff>533907</xdr:colOff>
      <xdr:row>24</xdr:row>
      <xdr:rowOff>77215</xdr:rowOff>
    </xdr:from>
    <xdr:to>
      <xdr:col>5</xdr:col>
      <xdr:colOff>533907</xdr:colOff>
      <xdr:row>27</xdr:row>
      <xdr:rowOff>66435</xdr:rowOff>
    </xdr:to>
    <xdr:cxnSp macro="">
      <xdr:nvCxnSpPr>
        <xdr:cNvPr id="42" name="Straight Connector 41">
          <a:extLst>
            <a:ext uri="{FF2B5EF4-FFF2-40B4-BE49-F238E27FC236}">
              <a16:creationId xmlns:a16="http://schemas.microsoft.com/office/drawing/2014/main" id="{ACD48B64-CBB7-43B5-B6F0-5B4E22458CB1}"/>
            </a:ext>
          </a:extLst>
        </xdr:cNvPr>
        <xdr:cNvCxnSpPr>
          <a:cxnSpLocks/>
        </xdr:cNvCxnSpPr>
      </xdr:nvCxnSpPr>
      <xdr:spPr>
        <a:xfrm>
          <a:off x="3724782" y="4239640"/>
          <a:ext cx="0" cy="532145"/>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522712</xdr:colOff>
      <xdr:row>27</xdr:row>
      <xdr:rowOff>115187</xdr:rowOff>
    </xdr:from>
    <xdr:to>
      <xdr:col>8</xdr:col>
      <xdr:colOff>189046</xdr:colOff>
      <xdr:row>28</xdr:row>
      <xdr:rowOff>142141</xdr:rowOff>
    </xdr:to>
    <xdr:sp macro="" textlink="">
      <xdr:nvSpPr>
        <xdr:cNvPr id="43" name="Rectangle 42">
          <a:extLst>
            <a:ext uri="{FF2B5EF4-FFF2-40B4-BE49-F238E27FC236}">
              <a16:creationId xmlns:a16="http://schemas.microsoft.com/office/drawing/2014/main" id="{4E89270E-8FE8-4108-8909-23F6A1C93D3B}"/>
            </a:ext>
          </a:extLst>
        </xdr:cNvPr>
        <xdr:cNvSpPr/>
      </xdr:nvSpPr>
      <xdr:spPr>
        <a:xfrm>
          <a:off x="3713587" y="4820537"/>
          <a:ext cx="1580859" cy="207929"/>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Transportation Management</a:t>
          </a:r>
        </a:p>
      </xdr:txBody>
    </xdr:sp>
    <xdr:clientData/>
  </xdr:twoCellAnchor>
  <xdr:twoCellAnchor>
    <xdr:from>
      <xdr:col>9</xdr:col>
      <xdr:colOff>93736</xdr:colOff>
      <xdr:row>22</xdr:row>
      <xdr:rowOff>163507</xdr:rowOff>
    </xdr:from>
    <xdr:to>
      <xdr:col>11</xdr:col>
      <xdr:colOff>369664</xdr:colOff>
      <xdr:row>24</xdr:row>
      <xdr:rowOff>87160</xdr:rowOff>
    </xdr:to>
    <xdr:sp macro="" textlink="">
      <xdr:nvSpPr>
        <xdr:cNvPr id="44" name="Rectangle 43">
          <a:extLst>
            <a:ext uri="{FF2B5EF4-FFF2-40B4-BE49-F238E27FC236}">
              <a16:creationId xmlns:a16="http://schemas.microsoft.com/office/drawing/2014/main" id="{7265081C-D115-4408-9C9B-DCCC1CC31F0B}"/>
            </a:ext>
          </a:extLst>
        </xdr:cNvPr>
        <xdr:cNvSpPr/>
      </xdr:nvSpPr>
      <xdr:spPr>
        <a:xfrm>
          <a:off x="5837311" y="3963982"/>
          <a:ext cx="1552278"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Warehouse Management</a:t>
          </a:r>
        </a:p>
      </xdr:txBody>
    </xdr:sp>
    <xdr:clientData/>
  </xdr:twoCellAnchor>
  <xdr:twoCellAnchor>
    <xdr:from>
      <xdr:col>9</xdr:col>
      <xdr:colOff>93735</xdr:colOff>
      <xdr:row>24</xdr:row>
      <xdr:rowOff>87247</xdr:rowOff>
    </xdr:from>
    <xdr:to>
      <xdr:col>11</xdr:col>
      <xdr:colOff>362508</xdr:colOff>
      <xdr:row>26</xdr:row>
      <xdr:rowOff>106614</xdr:rowOff>
    </xdr:to>
    <xdr:sp macro="" textlink="">
      <xdr:nvSpPr>
        <xdr:cNvPr id="45" name="Rectangle 44">
          <a:extLst>
            <a:ext uri="{FF2B5EF4-FFF2-40B4-BE49-F238E27FC236}">
              <a16:creationId xmlns:a16="http://schemas.microsoft.com/office/drawing/2014/main" id="{334B4AE5-376C-46DF-B8CD-D511703AB36C}"/>
            </a:ext>
          </a:extLst>
        </xdr:cNvPr>
        <xdr:cNvSpPr/>
      </xdr:nvSpPr>
      <xdr:spPr>
        <a:xfrm>
          <a:off x="5837310" y="4249672"/>
          <a:ext cx="1545123" cy="381317"/>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Inbound Orders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Inventory</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Shipments</a:t>
          </a:r>
        </a:p>
      </xdr:txBody>
    </xdr:sp>
    <xdr:clientData/>
  </xdr:twoCellAnchor>
  <xdr:twoCellAnchor>
    <xdr:from>
      <xdr:col>9</xdr:col>
      <xdr:colOff>113418</xdr:colOff>
      <xdr:row>24</xdr:row>
      <xdr:rowOff>77215</xdr:rowOff>
    </xdr:from>
    <xdr:to>
      <xdr:col>9</xdr:col>
      <xdr:colOff>113418</xdr:colOff>
      <xdr:row>26</xdr:row>
      <xdr:rowOff>106614</xdr:rowOff>
    </xdr:to>
    <xdr:cxnSp macro="">
      <xdr:nvCxnSpPr>
        <xdr:cNvPr id="46" name="Straight Connector 45">
          <a:extLst>
            <a:ext uri="{FF2B5EF4-FFF2-40B4-BE49-F238E27FC236}">
              <a16:creationId xmlns:a16="http://schemas.microsoft.com/office/drawing/2014/main" id="{4C40AF09-9D0B-4440-8199-94375E614B5E}"/>
            </a:ext>
          </a:extLst>
        </xdr:cNvPr>
        <xdr:cNvCxnSpPr>
          <a:cxnSpLocks/>
        </xdr:cNvCxnSpPr>
      </xdr:nvCxnSpPr>
      <xdr:spPr>
        <a:xfrm>
          <a:off x="5856993" y="4239640"/>
          <a:ext cx="0" cy="391349"/>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257464</xdr:colOff>
      <xdr:row>22</xdr:row>
      <xdr:rowOff>150575</xdr:rowOff>
    </xdr:from>
    <xdr:to>
      <xdr:col>14</xdr:col>
      <xdr:colOff>513333</xdr:colOff>
      <xdr:row>24</xdr:row>
      <xdr:rowOff>78038</xdr:rowOff>
    </xdr:to>
    <xdr:sp macro="" textlink="">
      <xdr:nvSpPr>
        <xdr:cNvPr id="47" name="Rectangle 46">
          <a:extLst>
            <a:ext uri="{FF2B5EF4-FFF2-40B4-BE49-F238E27FC236}">
              <a16:creationId xmlns:a16="http://schemas.microsoft.com/office/drawing/2014/main" id="{B637D868-D9C2-4FA3-A6BF-87ECA24F56FF}"/>
            </a:ext>
          </a:extLst>
        </xdr:cNvPr>
        <xdr:cNvSpPr/>
      </xdr:nvSpPr>
      <xdr:spPr>
        <a:xfrm>
          <a:off x="7915564" y="3951050"/>
          <a:ext cx="1532219" cy="28941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Warehouse Management</a:t>
          </a:r>
        </a:p>
      </xdr:txBody>
    </xdr:sp>
    <xdr:clientData/>
  </xdr:twoCellAnchor>
  <xdr:twoCellAnchor>
    <xdr:from>
      <xdr:col>12</xdr:col>
      <xdr:colOff>257463</xdr:colOff>
      <xdr:row>24</xdr:row>
      <xdr:rowOff>76220</xdr:rowOff>
    </xdr:from>
    <xdr:to>
      <xdr:col>14</xdr:col>
      <xdr:colOff>515721</xdr:colOff>
      <xdr:row>26</xdr:row>
      <xdr:rowOff>93682</xdr:rowOff>
    </xdr:to>
    <xdr:sp macro="" textlink="">
      <xdr:nvSpPr>
        <xdr:cNvPr id="48" name="Rectangle 47">
          <a:extLst>
            <a:ext uri="{FF2B5EF4-FFF2-40B4-BE49-F238E27FC236}">
              <a16:creationId xmlns:a16="http://schemas.microsoft.com/office/drawing/2014/main" id="{B9133CFB-135C-4505-9DBF-FA08990DC7E4}"/>
            </a:ext>
          </a:extLst>
        </xdr:cNvPr>
        <xdr:cNvSpPr/>
      </xdr:nvSpPr>
      <xdr:spPr>
        <a:xfrm>
          <a:off x="7915563" y="4238645"/>
          <a:ext cx="1534608" cy="379412"/>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Inbound Orders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Inventory</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Issues</a:t>
          </a:r>
        </a:p>
      </xdr:txBody>
    </xdr:sp>
    <xdr:clientData/>
  </xdr:twoCellAnchor>
  <xdr:twoCellAnchor>
    <xdr:from>
      <xdr:col>12</xdr:col>
      <xdr:colOff>264850</xdr:colOff>
      <xdr:row>24</xdr:row>
      <xdr:rowOff>66188</xdr:rowOff>
    </xdr:from>
    <xdr:to>
      <xdr:col>12</xdr:col>
      <xdr:colOff>264850</xdr:colOff>
      <xdr:row>26</xdr:row>
      <xdr:rowOff>93682</xdr:rowOff>
    </xdr:to>
    <xdr:cxnSp macro="">
      <xdr:nvCxnSpPr>
        <xdr:cNvPr id="49" name="Straight Connector 48">
          <a:extLst>
            <a:ext uri="{FF2B5EF4-FFF2-40B4-BE49-F238E27FC236}">
              <a16:creationId xmlns:a16="http://schemas.microsoft.com/office/drawing/2014/main" id="{28378952-DBDD-4841-A351-78B3088561F4}"/>
            </a:ext>
          </a:extLst>
        </xdr:cNvPr>
        <xdr:cNvCxnSpPr>
          <a:cxnSpLocks/>
        </xdr:cNvCxnSpPr>
      </xdr:nvCxnSpPr>
      <xdr:spPr>
        <a:xfrm>
          <a:off x="7922950" y="4228613"/>
          <a:ext cx="0" cy="389444"/>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457055</xdr:colOff>
      <xdr:row>22</xdr:row>
      <xdr:rowOff>163507</xdr:rowOff>
    </xdr:from>
    <xdr:to>
      <xdr:col>17</xdr:col>
      <xdr:colOff>590549</xdr:colOff>
      <xdr:row>24</xdr:row>
      <xdr:rowOff>87160</xdr:rowOff>
    </xdr:to>
    <xdr:sp macro="" textlink="">
      <xdr:nvSpPr>
        <xdr:cNvPr id="50" name="Rectangle 49">
          <a:extLst>
            <a:ext uri="{FF2B5EF4-FFF2-40B4-BE49-F238E27FC236}">
              <a16:creationId xmlns:a16="http://schemas.microsoft.com/office/drawing/2014/main" id="{392F3191-10D8-4F01-A37D-D11263905831}"/>
            </a:ext>
          </a:extLst>
        </xdr:cNvPr>
        <xdr:cNvSpPr/>
      </xdr:nvSpPr>
      <xdr:spPr>
        <a:xfrm>
          <a:off x="10029680" y="3963982"/>
          <a:ext cx="1409844"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Warehouse Management</a:t>
          </a:r>
        </a:p>
      </xdr:txBody>
    </xdr:sp>
    <xdr:clientData/>
  </xdr:twoCellAnchor>
  <xdr:twoCellAnchor>
    <xdr:from>
      <xdr:col>15</xdr:col>
      <xdr:colOff>457054</xdr:colOff>
      <xdr:row>24</xdr:row>
      <xdr:rowOff>87247</xdr:rowOff>
    </xdr:from>
    <xdr:to>
      <xdr:col>17</xdr:col>
      <xdr:colOff>589243</xdr:colOff>
      <xdr:row>26</xdr:row>
      <xdr:rowOff>106614</xdr:rowOff>
    </xdr:to>
    <xdr:sp macro="" textlink="">
      <xdr:nvSpPr>
        <xdr:cNvPr id="51" name="Rectangle 50">
          <a:extLst>
            <a:ext uri="{FF2B5EF4-FFF2-40B4-BE49-F238E27FC236}">
              <a16:creationId xmlns:a16="http://schemas.microsoft.com/office/drawing/2014/main" id="{DA1BF159-677C-4583-9BCE-C9B87A9E80CF}"/>
            </a:ext>
          </a:extLst>
        </xdr:cNvPr>
        <xdr:cNvSpPr/>
      </xdr:nvSpPr>
      <xdr:spPr>
        <a:xfrm>
          <a:off x="10029679" y="4249672"/>
          <a:ext cx="1408539" cy="381317"/>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Receipts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Inventory</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Issues</a:t>
          </a:r>
        </a:p>
      </xdr:txBody>
    </xdr:sp>
    <xdr:clientData/>
  </xdr:twoCellAnchor>
  <xdr:twoCellAnchor>
    <xdr:from>
      <xdr:col>15</xdr:col>
      <xdr:colOff>458725</xdr:colOff>
      <xdr:row>24</xdr:row>
      <xdr:rowOff>77215</xdr:rowOff>
    </xdr:from>
    <xdr:to>
      <xdr:col>15</xdr:col>
      <xdr:colOff>458725</xdr:colOff>
      <xdr:row>26</xdr:row>
      <xdr:rowOff>106614</xdr:rowOff>
    </xdr:to>
    <xdr:cxnSp macro="">
      <xdr:nvCxnSpPr>
        <xdr:cNvPr id="52" name="Straight Connector 51">
          <a:extLst>
            <a:ext uri="{FF2B5EF4-FFF2-40B4-BE49-F238E27FC236}">
              <a16:creationId xmlns:a16="http://schemas.microsoft.com/office/drawing/2014/main" id="{5F07B841-DAE1-46E8-B672-5FE963F00C3A}"/>
            </a:ext>
          </a:extLst>
        </xdr:cNvPr>
        <xdr:cNvCxnSpPr>
          <a:cxnSpLocks/>
        </xdr:cNvCxnSpPr>
      </xdr:nvCxnSpPr>
      <xdr:spPr>
        <a:xfrm>
          <a:off x="10031350" y="4239640"/>
          <a:ext cx="0" cy="391349"/>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86920</xdr:colOff>
      <xdr:row>17</xdr:row>
      <xdr:rowOff>48572</xdr:rowOff>
    </xdr:from>
    <xdr:to>
      <xdr:col>11</xdr:col>
      <xdr:colOff>361752</xdr:colOff>
      <xdr:row>18</xdr:row>
      <xdr:rowOff>153200</xdr:rowOff>
    </xdr:to>
    <xdr:sp macro="" textlink="">
      <xdr:nvSpPr>
        <xdr:cNvPr id="53" name="Rectangle 52">
          <a:extLst>
            <a:ext uri="{FF2B5EF4-FFF2-40B4-BE49-F238E27FC236}">
              <a16:creationId xmlns:a16="http://schemas.microsoft.com/office/drawing/2014/main" id="{B407F9E6-A6DB-4737-93E0-094944643519}"/>
            </a:ext>
          </a:extLst>
        </xdr:cNvPr>
        <xdr:cNvSpPr/>
      </xdr:nvSpPr>
      <xdr:spPr>
        <a:xfrm>
          <a:off x="5830495" y="2944172"/>
          <a:ext cx="1551182"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Order Management</a:t>
          </a:r>
        </a:p>
      </xdr:txBody>
    </xdr:sp>
    <xdr:clientData/>
  </xdr:twoCellAnchor>
  <xdr:twoCellAnchor>
    <xdr:from>
      <xdr:col>9</xdr:col>
      <xdr:colOff>93735</xdr:colOff>
      <xdr:row>18</xdr:row>
      <xdr:rowOff>163724</xdr:rowOff>
    </xdr:from>
    <xdr:to>
      <xdr:col>11</xdr:col>
      <xdr:colOff>361412</xdr:colOff>
      <xdr:row>21</xdr:row>
      <xdr:rowOff>10859</xdr:rowOff>
    </xdr:to>
    <xdr:sp macro="" textlink="">
      <xdr:nvSpPr>
        <xdr:cNvPr id="54" name="Rectangle 53">
          <a:extLst>
            <a:ext uri="{FF2B5EF4-FFF2-40B4-BE49-F238E27FC236}">
              <a16:creationId xmlns:a16="http://schemas.microsoft.com/office/drawing/2014/main" id="{0F943954-FA32-48FE-829C-2089476B232B}"/>
            </a:ext>
          </a:extLst>
        </xdr:cNvPr>
        <xdr:cNvSpPr/>
      </xdr:nvSpPr>
      <xdr:spPr>
        <a:xfrm>
          <a:off x="5837310" y="3240299"/>
          <a:ext cx="1544027" cy="390060"/>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Requisition Orders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Transfer / Distribution Orders</a:t>
          </a:r>
        </a:p>
      </xdr:txBody>
    </xdr:sp>
    <xdr:clientData/>
  </xdr:twoCellAnchor>
  <xdr:twoCellAnchor>
    <xdr:from>
      <xdr:col>9</xdr:col>
      <xdr:colOff>113418</xdr:colOff>
      <xdr:row>18</xdr:row>
      <xdr:rowOff>153692</xdr:rowOff>
    </xdr:from>
    <xdr:to>
      <xdr:col>9</xdr:col>
      <xdr:colOff>113418</xdr:colOff>
      <xdr:row>21</xdr:row>
      <xdr:rowOff>10859</xdr:rowOff>
    </xdr:to>
    <xdr:cxnSp macro="">
      <xdr:nvCxnSpPr>
        <xdr:cNvPr id="55" name="Straight Connector 54">
          <a:extLst>
            <a:ext uri="{FF2B5EF4-FFF2-40B4-BE49-F238E27FC236}">
              <a16:creationId xmlns:a16="http://schemas.microsoft.com/office/drawing/2014/main" id="{A7E1CB57-3BAF-4D6E-958C-BE5A27407665}"/>
            </a:ext>
          </a:extLst>
        </xdr:cNvPr>
        <xdr:cNvCxnSpPr>
          <a:cxnSpLocks/>
        </xdr:cNvCxnSpPr>
      </xdr:nvCxnSpPr>
      <xdr:spPr>
        <a:xfrm>
          <a:off x="5856993" y="3230267"/>
          <a:ext cx="0" cy="40009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256363</xdr:colOff>
      <xdr:row>17</xdr:row>
      <xdr:rowOff>48273</xdr:rowOff>
    </xdr:from>
    <xdr:to>
      <xdr:col>14</xdr:col>
      <xdr:colOff>516043</xdr:colOff>
      <xdr:row>18</xdr:row>
      <xdr:rowOff>150996</xdr:rowOff>
    </xdr:to>
    <xdr:sp macro="" textlink="">
      <xdr:nvSpPr>
        <xdr:cNvPr id="56" name="Rectangle 55">
          <a:extLst>
            <a:ext uri="{FF2B5EF4-FFF2-40B4-BE49-F238E27FC236}">
              <a16:creationId xmlns:a16="http://schemas.microsoft.com/office/drawing/2014/main" id="{5F9D951D-86DF-4115-8753-4877164623D7}"/>
            </a:ext>
          </a:extLst>
        </xdr:cNvPr>
        <xdr:cNvSpPr/>
      </xdr:nvSpPr>
      <xdr:spPr>
        <a:xfrm>
          <a:off x="7914463" y="2943873"/>
          <a:ext cx="1536030" cy="283698"/>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Order Management</a:t>
          </a:r>
        </a:p>
      </xdr:txBody>
    </xdr:sp>
    <xdr:clientData/>
  </xdr:twoCellAnchor>
  <xdr:twoCellAnchor>
    <xdr:from>
      <xdr:col>12</xdr:col>
      <xdr:colOff>257463</xdr:colOff>
      <xdr:row>18</xdr:row>
      <xdr:rowOff>161520</xdr:rowOff>
    </xdr:from>
    <xdr:to>
      <xdr:col>14</xdr:col>
      <xdr:colOff>515721</xdr:colOff>
      <xdr:row>21</xdr:row>
      <xdr:rowOff>1035</xdr:rowOff>
    </xdr:to>
    <xdr:sp macro="" textlink="">
      <xdr:nvSpPr>
        <xdr:cNvPr id="57" name="Rectangle 56">
          <a:extLst>
            <a:ext uri="{FF2B5EF4-FFF2-40B4-BE49-F238E27FC236}">
              <a16:creationId xmlns:a16="http://schemas.microsoft.com/office/drawing/2014/main" id="{AC2AB723-3C95-4119-A4A8-773DB4F06D17}"/>
            </a:ext>
          </a:extLst>
        </xdr:cNvPr>
        <xdr:cNvSpPr/>
      </xdr:nvSpPr>
      <xdr:spPr>
        <a:xfrm>
          <a:off x="7915563" y="3238095"/>
          <a:ext cx="1534608" cy="382440"/>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Requisition Orders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Transfer / Distribution Orders</a:t>
          </a:r>
        </a:p>
      </xdr:txBody>
    </xdr:sp>
    <xdr:clientData/>
  </xdr:twoCellAnchor>
  <xdr:twoCellAnchor>
    <xdr:from>
      <xdr:col>12</xdr:col>
      <xdr:colOff>264850</xdr:colOff>
      <xdr:row>18</xdr:row>
      <xdr:rowOff>151488</xdr:rowOff>
    </xdr:from>
    <xdr:to>
      <xdr:col>12</xdr:col>
      <xdr:colOff>264850</xdr:colOff>
      <xdr:row>21</xdr:row>
      <xdr:rowOff>1035</xdr:rowOff>
    </xdr:to>
    <xdr:cxnSp macro="">
      <xdr:nvCxnSpPr>
        <xdr:cNvPr id="58" name="Straight Connector 57">
          <a:extLst>
            <a:ext uri="{FF2B5EF4-FFF2-40B4-BE49-F238E27FC236}">
              <a16:creationId xmlns:a16="http://schemas.microsoft.com/office/drawing/2014/main" id="{6EA1F789-7622-4533-9FF9-A75DF7C86E0B}"/>
            </a:ext>
          </a:extLst>
        </xdr:cNvPr>
        <xdr:cNvCxnSpPr>
          <a:cxnSpLocks/>
        </xdr:cNvCxnSpPr>
      </xdr:nvCxnSpPr>
      <xdr:spPr>
        <a:xfrm>
          <a:off x="7922950" y="3228063"/>
          <a:ext cx="0" cy="39247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455954</xdr:colOff>
      <xdr:row>17</xdr:row>
      <xdr:rowOff>48572</xdr:rowOff>
    </xdr:from>
    <xdr:to>
      <xdr:col>17</xdr:col>
      <xdr:colOff>589449</xdr:colOff>
      <xdr:row>18</xdr:row>
      <xdr:rowOff>153200</xdr:rowOff>
    </xdr:to>
    <xdr:sp macro="" textlink="">
      <xdr:nvSpPr>
        <xdr:cNvPr id="59" name="Rectangle 58">
          <a:extLst>
            <a:ext uri="{FF2B5EF4-FFF2-40B4-BE49-F238E27FC236}">
              <a16:creationId xmlns:a16="http://schemas.microsoft.com/office/drawing/2014/main" id="{B1103CBB-0391-448C-8DA8-6ED97CA40EB3}"/>
            </a:ext>
          </a:extLst>
        </xdr:cNvPr>
        <xdr:cNvSpPr/>
      </xdr:nvSpPr>
      <xdr:spPr>
        <a:xfrm>
          <a:off x="10028579" y="2944172"/>
          <a:ext cx="1409845" cy="285603"/>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Order Management</a:t>
          </a:r>
        </a:p>
      </xdr:txBody>
    </xdr:sp>
    <xdr:clientData/>
  </xdr:twoCellAnchor>
  <xdr:twoCellAnchor>
    <xdr:from>
      <xdr:col>15</xdr:col>
      <xdr:colOff>457054</xdr:colOff>
      <xdr:row>18</xdr:row>
      <xdr:rowOff>163724</xdr:rowOff>
    </xdr:from>
    <xdr:to>
      <xdr:col>17</xdr:col>
      <xdr:colOff>589243</xdr:colOff>
      <xdr:row>21</xdr:row>
      <xdr:rowOff>10859</xdr:rowOff>
    </xdr:to>
    <xdr:sp macro="" textlink="">
      <xdr:nvSpPr>
        <xdr:cNvPr id="60" name="Rectangle 59">
          <a:extLst>
            <a:ext uri="{FF2B5EF4-FFF2-40B4-BE49-F238E27FC236}">
              <a16:creationId xmlns:a16="http://schemas.microsoft.com/office/drawing/2014/main" id="{6DB11271-5007-4D4D-969C-1F76E95C839C}"/>
            </a:ext>
          </a:extLst>
        </xdr:cNvPr>
        <xdr:cNvSpPr/>
      </xdr:nvSpPr>
      <xdr:spPr>
        <a:xfrm>
          <a:off x="10029679" y="3240299"/>
          <a:ext cx="1408539" cy="390060"/>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Requisition Orders</a:t>
          </a:r>
        </a:p>
      </xdr:txBody>
    </xdr:sp>
    <xdr:clientData/>
  </xdr:twoCellAnchor>
  <xdr:twoCellAnchor>
    <xdr:from>
      <xdr:col>15</xdr:col>
      <xdr:colOff>458725</xdr:colOff>
      <xdr:row>18</xdr:row>
      <xdr:rowOff>153692</xdr:rowOff>
    </xdr:from>
    <xdr:to>
      <xdr:col>15</xdr:col>
      <xdr:colOff>458725</xdr:colOff>
      <xdr:row>21</xdr:row>
      <xdr:rowOff>10859</xdr:rowOff>
    </xdr:to>
    <xdr:cxnSp macro="">
      <xdr:nvCxnSpPr>
        <xdr:cNvPr id="61" name="Straight Connector 60">
          <a:extLst>
            <a:ext uri="{FF2B5EF4-FFF2-40B4-BE49-F238E27FC236}">
              <a16:creationId xmlns:a16="http://schemas.microsoft.com/office/drawing/2014/main" id="{142240B1-D0FA-43D5-AA23-213B27F7A51F}"/>
            </a:ext>
          </a:extLst>
        </xdr:cNvPr>
        <xdr:cNvCxnSpPr>
          <a:cxnSpLocks/>
        </xdr:cNvCxnSpPr>
      </xdr:nvCxnSpPr>
      <xdr:spPr>
        <a:xfrm>
          <a:off x="10031350" y="3230267"/>
          <a:ext cx="0" cy="40009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154011</xdr:colOff>
      <xdr:row>32</xdr:row>
      <xdr:rowOff>83950</xdr:rowOff>
    </xdr:from>
    <xdr:to>
      <xdr:col>6</xdr:col>
      <xdr:colOff>77465</xdr:colOff>
      <xdr:row>33</xdr:row>
      <xdr:rowOff>113755</xdr:rowOff>
    </xdr:to>
    <xdr:sp macro="" textlink="">
      <xdr:nvSpPr>
        <xdr:cNvPr id="62" name="Rectangle 61">
          <a:extLst>
            <a:ext uri="{FF2B5EF4-FFF2-40B4-BE49-F238E27FC236}">
              <a16:creationId xmlns:a16="http://schemas.microsoft.com/office/drawing/2014/main" id="{ED5D41D9-5395-42EF-BA33-F62356EC7F53}"/>
            </a:ext>
          </a:extLst>
        </xdr:cNvPr>
        <xdr:cNvSpPr/>
      </xdr:nvSpPr>
      <xdr:spPr>
        <a:xfrm>
          <a:off x="2706711" y="5694175"/>
          <a:ext cx="1199804" cy="210780"/>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Data Management</a:t>
          </a:r>
        </a:p>
      </xdr:txBody>
    </xdr:sp>
    <xdr:clientData/>
  </xdr:twoCellAnchor>
  <xdr:twoCellAnchor>
    <xdr:from>
      <xdr:col>3</xdr:col>
      <xdr:colOff>29754</xdr:colOff>
      <xdr:row>11</xdr:row>
      <xdr:rowOff>123320</xdr:rowOff>
    </xdr:from>
    <xdr:to>
      <xdr:col>3</xdr:col>
      <xdr:colOff>427930</xdr:colOff>
      <xdr:row>32</xdr:row>
      <xdr:rowOff>134695</xdr:rowOff>
    </xdr:to>
    <xdr:sp macro="" textlink="">
      <xdr:nvSpPr>
        <xdr:cNvPr id="63" name="Rectangle 62">
          <a:extLst>
            <a:ext uri="{FF2B5EF4-FFF2-40B4-BE49-F238E27FC236}">
              <a16:creationId xmlns:a16="http://schemas.microsoft.com/office/drawing/2014/main" id="{ABD6A462-E1F3-4DBE-9234-4E8681CD6DA6}"/>
            </a:ext>
          </a:extLst>
        </xdr:cNvPr>
        <xdr:cNvSpPr/>
      </xdr:nvSpPr>
      <xdr:spPr>
        <a:xfrm rot="16200000">
          <a:off x="237442" y="3639907"/>
          <a:ext cx="3811850" cy="398176"/>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Interoperability</a:t>
          </a:r>
        </a:p>
      </xdr:txBody>
    </xdr:sp>
    <xdr:clientData/>
  </xdr:twoCellAnchor>
  <xdr:twoCellAnchor>
    <xdr:from>
      <xdr:col>5</xdr:col>
      <xdr:colOff>143854</xdr:colOff>
      <xdr:row>12</xdr:row>
      <xdr:rowOff>143410</xdr:rowOff>
    </xdr:from>
    <xdr:to>
      <xdr:col>5</xdr:col>
      <xdr:colOff>143854</xdr:colOff>
      <xdr:row>32</xdr:row>
      <xdr:rowOff>55399</xdr:rowOff>
    </xdr:to>
    <xdr:cxnSp macro="">
      <xdr:nvCxnSpPr>
        <xdr:cNvPr id="64" name="Straight Connector 63">
          <a:extLst>
            <a:ext uri="{FF2B5EF4-FFF2-40B4-BE49-F238E27FC236}">
              <a16:creationId xmlns:a16="http://schemas.microsoft.com/office/drawing/2014/main" id="{5E0C8A88-A5EF-43A8-A485-8F4A8066739C}"/>
            </a:ext>
          </a:extLst>
        </xdr:cNvPr>
        <xdr:cNvCxnSpPr>
          <a:cxnSpLocks/>
        </xdr:cNvCxnSpPr>
      </xdr:nvCxnSpPr>
      <xdr:spPr>
        <a:xfrm flipV="1">
          <a:off x="3334729" y="2134135"/>
          <a:ext cx="0" cy="3531489"/>
        </a:xfrm>
        <a:prstGeom prst="line">
          <a:avLst/>
        </a:prstGeom>
        <a:ln w="5715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143854</xdr:colOff>
      <xdr:row>22</xdr:row>
      <xdr:rowOff>49122</xdr:rowOff>
    </xdr:from>
    <xdr:to>
      <xdr:col>18</xdr:col>
      <xdr:colOff>152400</xdr:colOff>
      <xdr:row>22</xdr:row>
      <xdr:rowOff>49122</xdr:rowOff>
    </xdr:to>
    <xdr:cxnSp macro="">
      <xdr:nvCxnSpPr>
        <xdr:cNvPr id="65" name="Straight Arrow Connector 64">
          <a:extLst>
            <a:ext uri="{FF2B5EF4-FFF2-40B4-BE49-F238E27FC236}">
              <a16:creationId xmlns:a16="http://schemas.microsoft.com/office/drawing/2014/main" id="{0F40B69A-70AE-494F-8B0D-33A6130371A8}"/>
            </a:ext>
          </a:extLst>
        </xdr:cNvPr>
        <xdr:cNvCxnSpPr>
          <a:cxnSpLocks/>
        </xdr:cNvCxnSpPr>
      </xdr:nvCxnSpPr>
      <xdr:spPr>
        <a:xfrm>
          <a:off x="3334729" y="3849597"/>
          <a:ext cx="8304821" cy="0"/>
        </a:xfrm>
        <a:prstGeom prst="straightConnector1">
          <a:avLst/>
        </a:prstGeom>
        <a:ln w="5715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143854</xdr:colOff>
      <xdr:row>31</xdr:row>
      <xdr:rowOff>143939</xdr:rowOff>
    </xdr:from>
    <xdr:to>
      <xdr:col>18</xdr:col>
      <xdr:colOff>152400</xdr:colOff>
      <xdr:row>31</xdr:row>
      <xdr:rowOff>143939</xdr:rowOff>
    </xdr:to>
    <xdr:cxnSp macro="">
      <xdr:nvCxnSpPr>
        <xdr:cNvPr id="66" name="Straight Arrow Connector 65">
          <a:extLst>
            <a:ext uri="{FF2B5EF4-FFF2-40B4-BE49-F238E27FC236}">
              <a16:creationId xmlns:a16="http://schemas.microsoft.com/office/drawing/2014/main" id="{9EFC235D-C8AD-4F20-B302-14EFE847BF59}"/>
            </a:ext>
          </a:extLst>
        </xdr:cNvPr>
        <xdr:cNvCxnSpPr>
          <a:cxnSpLocks/>
        </xdr:cNvCxnSpPr>
      </xdr:nvCxnSpPr>
      <xdr:spPr>
        <a:xfrm>
          <a:off x="3334729" y="5573189"/>
          <a:ext cx="8304821" cy="0"/>
        </a:xfrm>
        <a:prstGeom prst="straightConnector1">
          <a:avLst/>
        </a:prstGeom>
        <a:ln w="5715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553995</xdr:colOff>
      <xdr:row>12</xdr:row>
      <xdr:rowOff>124191</xdr:rowOff>
    </xdr:from>
    <xdr:to>
      <xdr:col>6</xdr:col>
      <xdr:colOff>401435</xdr:colOff>
      <xdr:row>12</xdr:row>
      <xdr:rowOff>124191</xdr:rowOff>
    </xdr:to>
    <xdr:cxnSp macro="">
      <xdr:nvCxnSpPr>
        <xdr:cNvPr id="67" name="Straight Arrow Connector 66">
          <a:extLst>
            <a:ext uri="{FF2B5EF4-FFF2-40B4-BE49-F238E27FC236}">
              <a16:creationId xmlns:a16="http://schemas.microsoft.com/office/drawing/2014/main" id="{5B8876A2-ECA9-4E0F-A1C9-73FC14C2EF4F}"/>
            </a:ext>
          </a:extLst>
        </xdr:cNvPr>
        <xdr:cNvCxnSpPr>
          <a:cxnSpLocks/>
        </xdr:cNvCxnSpPr>
      </xdr:nvCxnSpPr>
      <xdr:spPr>
        <a:xfrm>
          <a:off x="2468520" y="2114916"/>
          <a:ext cx="1761965" cy="0"/>
        </a:xfrm>
        <a:prstGeom prst="straightConnector1">
          <a:avLst/>
        </a:prstGeom>
        <a:ln w="5715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474501</xdr:colOff>
      <xdr:row>21</xdr:row>
      <xdr:rowOff>55447</xdr:rowOff>
    </xdr:from>
    <xdr:to>
      <xdr:col>6</xdr:col>
      <xdr:colOff>474501</xdr:colOff>
      <xdr:row>22</xdr:row>
      <xdr:rowOff>27634</xdr:rowOff>
    </xdr:to>
    <xdr:cxnSp macro="">
      <xdr:nvCxnSpPr>
        <xdr:cNvPr id="68" name="Straight Arrow Connector 67">
          <a:extLst>
            <a:ext uri="{FF2B5EF4-FFF2-40B4-BE49-F238E27FC236}">
              <a16:creationId xmlns:a16="http://schemas.microsoft.com/office/drawing/2014/main" id="{0DE887C8-20BE-4E96-A0BC-10CFAF77CD75}"/>
            </a:ext>
          </a:extLst>
        </xdr:cNvPr>
        <xdr:cNvCxnSpPr>
          <a:cxnSpLocks/>
        </xdr:cNvCxnSpPr>
      </xdr:nvCxnSpPr>
      <xdr:spPr>
        <a:xfrm flipV="1">
          <a:off x="4303551" y="3674947"/>
          <a:ext cx="0" cy="153162"/>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191177</xdr:colOff>
      <xdr:row>21</xdr:row>
      <xdr:rowOff>55447</xdr:rowOff>
    </xdr:from>
    <xdr:to>
      <xdr:col>10</xdr:col>
      <xdr:colOff>191177</xdr:colOff>
      <xdr:row>22</xdr:row>
      <xdr:rowOff>27634</xdr:rowOff>
    </xdr:to>
    <xdr:cxnSp macro="">
      <xdr:nvCxnSpPr>
        <xdr:cNvPr id="69" name="Straight Arrow Connector 68">
          <a:extLst>
            <a:ext uri="{FF2B5EF4-FFF2-40B4-BE49-F238E27FC236}">
              <a16:creationId xmlns:a16="http://schemas.microsoft.com/office/drawing/2014/main" id="{4005A9A7-D6DC-41D6-84C4-97AA48BED836}"/>
            </a:ext>
          </a:extLst>
        </xdr:cNvPr>
        <xdr:cNvCxnSpPr>
          <a:cxnSpLocks/>
        </xdr:cNvCxnSpPr>
      </xdr:nvCxnSpPr>
      <xdr:spPr>
        <a:xfrm flipV="1">
          <a:off x="6572927" y="3674947"/>
          <a:ext cx="0" cy="153162"/>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304786</xdr:colOff>
      <xdr:row>21</xdr:row>
      <xdr:rowOff>55447</xdr:rowOff>
    </xdr:from>
    <xdr:to>
      <xdr:col>13</xdr:col>
      <xdr:colOff>304786</xdr:colOff>
      <xdr:row>22</xdr:row>
      <xdr:rowOff>27634</xdr:rowOff>
    </xdr:to>
    <xdr:cxnSp macro="">
      <xdr:nvCxnSpPr>
        <xdr:cNvPr id="70" name="Straight Arrow Connector 69">
          <a:extLst>
            <a:ext uri="{FF2B5EF4-FFF2-40B4-BE49-F238E27FC236}">
              <a16:creationId xmlns:a16="http://schemas.microsoft.com/office/drawing/2014/main" id="{20EFE2A8-3BA2-4C1A-9DCC-FCC65F6F7D0C}"/>
            </a:ext>
          </a:extLst>
        </xdr:cNvPr>
        <xdr:cNvCxnSpPr>
          <a:cxnSpLocks/>
        </xdr:cNvCxnSpPr>
      </xdr:nvCxnSpPr>
      <xdr:spPr>
        <a:xfrm flipV="1">
          <a:off x="8601061" y="3674947"/>
          <a:ext cx="0" cy="153162"/>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514009</xdr:colOff>
      <xdr:row>21</xdr:row>
      <xdr:rowOff>55447</xdr:rowOff>
    </xdr:from>
    <xdr:to>
      <xdr:col>16</xdr:col>
      <xdr:colOff>514009</xdr:colOff>
      <xdr:row>22</xdr:row>
      <xdr:rowOff>27634</xdr:rowOff>
    </xdr:to>
    <xdr:cxnSp macro="">
      <xdr:nvCxnSpPr>
        <xdr:cNvPr id="71" name="Straight Arrow Connector 70">
          <a:extLst>
            <a:ext uri="{FF2B5EF4-FFF2-40B4-BE49-F238E27FC236}">
              <a16:creationId xmlns:a16="http://schemas.microsoft.com/office/drawing/2014/main" id="{BAB41F64-AE32-4B2B-9503-B2E26C5E1048}"/>
            </a:ext>
          </a:extLst>
        </xdr:cNvPr>
        <xdr:cNvCxnSpPr>
          <a:cxnSpLocks/>
        </xdr:cNvCxnSpPr>
      </xdr:nvCxnSpPr>
      <xdr:spPr>
        <a:xfrm flipV="1">
          <a:off x="10724809" y="3674947"/>
          <a:ext cx="0" cy="153162"/>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418357</xdr:colOff>
      <xdr:row>32</xdr:row>
      <xdr:rowOff>143712</xdr:rowOff>
    </xdr:from>
    <xdr:to>
      <xdr:col>3</xdr:col>
      <xdr:colOff>418357</xdr:colOff>
      <xdr:row>35</xdr:row>
      <xdr:rowOff>105856</xdr:rowOff>
    </xdr:to>
    <xdr:cxnSp macro="">
      <xdr:nvCxnSpPr>
        <xdr:cNvPr id="72" name="Straight Connector 71">
          <a:extLst>
            <a:ext uri="{FF2B5EF4-FFF2-40B4-BE49-F238E27FC236}">
              <a16:creationId xmlns:a16="http://schemas.microsoft.com/office/drawing/2014/main" id="{B4820D10-2F5F-4714-861A-71AA1A2F5408}"/>
            </a:ext>
          </a:extLst>
        </xdr:cNvPr>
        <xdr:cNvCxnSpPr>
          <a:cxnSpLocks/>
        </xdr:cNvCxnSpPr>
      </xdr:nvCxnSpPr>
      <xdr:spPr>
        <a:xfrm>
          <a:off x="2332882" y="5753937"/>
          <a:ext cx="0" cy="505069"/>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17320</xdr:colOff>
      <xdr:row>32</xdr:row>
      <xdr:rowOff>134699</xdr:rowOff>
    </xdr:from>
    <xdr:to>
      <xdr:col>3</xdr:col>
      <xdr:colOff>400603</xdr:colOff>
      <xdr:row>35</xdr:row>
      <xdr:rowOff>105856</xdr:rowOff>
    </xdr:to>
    <xdr:sp macro="" textlink="">
      <xdr:nvSpPr>
        <xdr:cNvPr id="73" name="Rectangle 72">
          <a:extLst>
            <a:ext uri="{FF2B5EF4-FFF2-40B4-BE49-F238E27FC236}">
              <a16:creationId xmlns:a16="http://schemas.microsoft.com/office/drawing/2014/main" id="{CF57F6FA-D639-4912-9AD9-FD3E41FEFDDA}"/>
            </a:ext>
          </a:extLst>
        </xdr:cNvPr>
        <xdr:cNvSpPr/>
      </xdr:nvSpPr>
      <xdr:spPr>
        <a:xfrm>
          <a:off x="1293670" y="5744924"/>
          <a:ext cx="1021458" cy="514082"/>
        </a:xfrm>
        <a:prstGeom prst="rect">
          <a:avLst/>
        </a:prstGeom>
        <a:solidFill>
          <a:schemeClr val="bg1"/>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Data Transformation</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Data Mapping</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Orchestration</a:t>
          </a:r>
        </a:p>
      </xdr:txBody>
    </xdr:sp>
    <xdr:clientData/>
  </xdr:twoCellAnchor>
  <xdr:twoCellAnchor>
    <xdr:from>
      <xdr:col>4</xdr:col>
      <xdr:colOff>153815</xdr:colOff>
      <xdr:row>33</xdr:row>
      <xdr:rowOff>114754</xdr:rowOff>
    </xdr:from>
    <xdr:to>
      <xdr:col>6</xdr:col>
      <xdr:colOff>76170</xdr:colOff>
      <xdr:row>35</xdr:row>
      <xdr:rowOff>134121</xdr:rowOff>
    </xdr:to>
    <xdr:sp macro="" textlink="">
      <xdr:nvSpPr>
        <xdr:cNvPr id="74" name="Rectangle 73">
          <a:extLst>
            <a:ext uri="{FF2B5EF4-FFF2-40B4-BE49-F238E27FC236}">
              <a16:creationId xmlns:a16="http://schemas.microsoft.com/office/drawing/2014/main" id="{59138A4F-8F64-4C1A-9692-A7B65134D6EA}"/>
            </a:ext>
          </a:extLst>
        </xdr:cNvPr>
        <xdr:cNvSpPr/>
      </xdr:nvSpPr>
      <xdr:spPr>
        <a:xfrm>
          <a:off x="2706515" y="5905954"/>
          <a:ext cx="1198705" cy="381317"/>
        </a:xfrm>
        <a:prstGeom prst="rect">
          <a:avLst/>
        </a:prstGeom>
        <a:solidFill>
          <a:schemeClr val="bg1"/>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Product Master</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Facility Master</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Supplier Master</a:t>
          </a:r>
        </a:p>
      </xdr:txBody>
    </xdr:sp>
    <xdr:clientData/>
  </xdr:twoCellAnchor>
  <xdr:twoCellAnchor>
    <xdr:from>
      <xdr:col>4</xdr:col>
      <xdr:colOff>161201</xdr:colOff>
      <xdr:row>33</xdr:row>
      <xdr:rowOff>95197</xdr:rowOff>
    </xdr:from>
    <xdr:to>
      <xdr:col>4</xdr:col>
      <xdr:colOff>161201</xdr:colOff>
      <xdr:row>35</xdr:row>
      <xdr:rowOff>134121</xdr:rowOff>
    </xdr:to>
    <xdr:cxnSp macro="">
      <xdr:nvCxnSpPr>
        <xdr:cNvPr id="75" name="Straight Connector 74">
          <a:extLst>
            <a:ext uri="{FF2B5EF4-FFF2-40B4-BE49-F238E27FC236}">
              <a16:creationId xmlns:a16="http://schemas.microsoft.com/office/drawing/2014/main" id="{4D42ABE1-3CE5-4FE3-8ECB-4389C1269EFD}"/>
            </a:ext>
          </a:extLst>
        </xdr:cNvPr>
        <xdr:cNvCxnSpPr>
          <a:cxnSpLocks/>
        </xdr:cNvCxnSpPr>
      </xdr:nvCxnSpPr>
      <xdr:spPr>
        <a:xfrm>
          <a:off x="2713901" y="5886397"/>
          <a:ext cx="0" cy="400874"/>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247206</xdr:colOff>
      <xdr:row>16</xdr:row>
      <xdr:rowOff>48670</xdr:rowOff>
    </xdr:from>
    <xdr:to>
      <xdr:col>2</xdr:col>
      <xdr:colOff>94806</xdr:colOff>
      <xdr:row>18</xdr:row>
      <xdr:rowOff>113440</xdr:rowOff>
    </xdr:to>
    <xdr:pic>
      <xdr:nvPicPr>
        <xdr:cNvPr id="76" name="Graphic 115" descr="Document with solid fill">
          <a:extLst>
            <a:ext uri="{FF2B5EF4-FFF2-40B4-BE49-F238E27FC236}">
              <a16:creationId xmlns:a16="http://schemas.microsoft.com/office/drawing/2014/main" id="{4667B165-507B-46D9-8B95-0558942ABCD9}"/>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85381" y="2763295"/>
          <a:ext cx="485775" cy="426720"/>
        </a:xfrm>
        <a:prstGeom prst="rect">
          <a:avLst/>
        </a:prstGeom>
      </xdr:spPr>
    </xdr:pic>
    <xdr:clientData/>
  </xdr:twoCellAnchor>
  <xdr:twoCellAnchor editAs="oneCell">
    <xdr:from>
      <xdr:col>1</xdr:col>
      <xdr:colOff>247206</xdr:colOff>
      <xdr:row>9</xdr:row>
      <xdr:rowOff>144227</xdr:rowOff>
    </xdr:from>
    <xdr:to>
      <xdr:col>2</xdr:col>
      <xdr:colOff>94806</xdr:colOff>
      <xdr:row>12</xdr:row>
      <xdr:rowOff>39452</xdr:rowOff>
    </xdr:to>
    <xdr:pic>
      <xdr:nvPicPr>
        <xdr:cNvPr id="77" name="Graphic 117" descr="Lightbulb and gear with solid fill">
          <a:extLst>
            <a:ext uri="{FF2B5EF4-FFF2-40B4-BE49-F238E27FC236}">
              <a16:creationId xmlns:a16="http://schemas.microsoft.com/office/drawing/2014/main" id="{C494F9FF-2F6F-4845-8C8E-BBA9B524FDC9}"/>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885381" y="1592027"/>
          <a:ext cx="485775" cy="438150"/>
        </a:xfrm>
        <a:prstGeom prst="rect">
          <a:avLst/>
        </a:prstGeom>
      </xdr:spPr>
    </xdr:pic>
    <xdr:clientData/>
  </xdr:twoCellAnchor>
  <xdr:twoCellAnchor editAs="oneCell">
    <xdr:from>
      <xdr:col>1</xdr:col>
      <xdr:colOff>209106</xdr:colOff>
      <xdr:row>24</xdr:row>
      <xdr:rowOff>161394</xdr:rowOff>
    </xdr:from>
    <xdr:to>
      <xdr:col>2</xdr:col>
      <xdr:colOff>144336</xdr:colOff>
      <xdr:row>27</xdr:row>
      <xdr:rowOff>134724</xdr:rowOff>
    </xdr:to>
    <xdr:pic>
      <xdr:nvPicPr>
        <xdr:cNvPr id="78" name="Graphic 119" descr="Box with solid fill">
          <a:extLst>
            <a:ext uri="{FF2B5EF4-FFF2-40B4-BE49-F238E27FC236}">
              <a16:creationId xmlns:a16="http://schemas.microsoft.com/office/drawing/2014/main" id="{B28FEB60-A531-4C78-82E0-0AA189A8EA84}"/>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847281" y="4323819"/>
          <a:ext cx="571500" cy="516255"/>
        </a:xfrm>
        <a:prstGeom prst="rect">
          <a:avLst/>
        </a:prstGeom>
      </xdr:spPr>
    </xdr:pic>
    <xdr:clientData/>
  </xdr:twoCellAnchor>
  <xdr:twoCellAnchor>
    <xdr:from>
      <xdr:col>9</xdr:col>
      <xdr:colOff>105817</xdr:colOff>
      <xdr:row>27</xdr:row>
      <xdr:rowOff>115186</xdr:rowOff>
    </xdr:from>
    <xdr:to>
      <xdr:col>11</xdr:col>
      <xdr:colOff>381751</xdr:colOff>
      <xdr:row>28</xdr:row>
      <xdr:rowOff>142140</xdr:rowOff>
    </xdr:to>
    <xdr:sp macro="" textlink="">
      <xdr:nvSpPr>
        <xdr:cNvPr id="79" name="Rectangle 78">
          <a:extLst>
            <a:ext uri="{FF2B5EF4-FFF2-40B4-BE49-F238E27FC236}">
              <a16:creationId xmlns:a16="http://schemas.microsoft.com/office/drawing/2014/main" id="{35AC2891-E85B-40EE-9F57-F9ACFF6AB7DF}"/>
            </a:ext>
          </a:extLst>
        </xdr:cNvPr>
        <xdr:cNvSpPr/>
      </xdr:nvSpPr>
      <xdr:spPr>
        <a:xfrm>
          <a:off x="5849392" y="4820536"/>
          <a:ext cx="1552284" cy="207929"/>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Transportation Management</a:t>
          </a:r>
        </a:p>
      </xdr:txBody>
    </xdr:sp>
    <xdr:clientData/>
  </xdr:twoCellAnchor>
  <xdr:twoCellAnchor>
    <xdr:from>
      <xdr:col>5</xdr:col>
      <xdr:colOff>523931</xdr:colOff>
      <xdr:row>28</xdr:row>
      <xdr:rowOff>143873</xdr:rowOff>
    </xdr:from>
    <xdr:to>
      <xdr:col>8</xdr:col>
      <xdr:colOff>188825</xdr:colOff>
      <xdr:row>30</xdr:row>
      <xdr:rowOff>64815</xdr:rowOff>
    </xdr:to>
    <xdr:sp macro="" textlink="">
      <xdr:nvSpPr>
        <xdr:cNvPr id="80" name="Rectangle 79">
          <a:extLst>
            <a:ext uri="{FF2B5EF4-FFF2-40B4-BE49-F238E27FC236}">
              <a16:creationId xmlns:a16="http://schemas.microsoft.com/office/drawing/2014/main" id="{46120E51-5380-47E6-8369-A2A3F57622D9}"/>
            </a:ext>
          </a:extLst>
        </xdr:cNvPr>
        <xdr:cNvSpPr/>
      </xdr:nvSpPr>
      <xdr:spPr>
        <a:xfrm>
          <a:off x="3714806" y="5030198"/>
          <a:ext cx="1579419" cy="282892"/>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Delivery Routes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Proof of Delivery</a:t>
          </a:r>
        </a:p>
      </xdr:txBody>
    </xdr:sp>
    <xdr:clientData/>
  </xdr:twoCellAnchor>
  <xdr:twoCellAnchor>
    <xdr:from>
      <xdr:col>5</xdr:col>
      <xdr:colOff>522712</xdr:colOff>
      <xdr:row>28</xdr:row>
      <xdr:rowOff>141701</xdr:rowOff>
    </xdr:from>
    <xdr:to>
      <xdr:col>5</xdr:col>
      <xdr:colOff>522712</xdr:colOff>
      <xdr:row>30</xdr:row>
      <xdr:rowOff>65832</xdr:rowOff>
    </xdr:to>
    <xdr:cxnSp macro="">
      <xdr:nvCxnSpPr>
        <xdr:cNvPr id="81" name="Straight Connector 80">
          <a:extLst>
            <a:ext uri="{FF2B5EF4-FFF2-40B4-BE49-F238E27FC236}">
              <a16:creationId xmlns:a16="http://schemas.microsoft.com/office/drawing/2014/main" id="{EB13B7BE-AC6F-49AA-988C-7BD28A5D16F0}"/>
            </a:ext>
          </a:extLst>
        </xdr:cNvPr>
        <xdr:cNvCxnSpPr>
          <a:cxnSpLocks/>
        </xdr:cNvCxnSpPr>
      </xdr:nvCxnSpPr>
      <xdr:spPr>
        <a:xfrm>
          <a:off x="3713587" y="5028026"/>
          <a:ext cx="0" cy="286081"/>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115323</xdr:colOff>
      <xdr:row>28</xdr:row>
      <xdr:rowOff>134659</xdr:rowOff>
    </xdr:from>
    <xdr:to>
      <xdr:col>11</xdr:col>
      <xdr:colOff>389817</xdr:colOff>
      <xdr:row>30</xdr:row>
      <xdr:rowOff>55601</xdr:rowOff>
    </xdr:to>
    <xdr:sp macro="" textlink="">
      <xdr:nvSpPr>
        <xdr:cNvPr id="82" name="Rectangle 81">
          <a:extLst>
            <a:ext uri="{FF2B5EF4-FFF2-40B4-BE49-F238E27FC236}">
              <a16:creationId xmlns:a16="http://schemas.microsoft.com/office/drawing/2014/main" id="{FB80FF3F-5DA5-4054-9C7C-2C54B169996F}"/>
            </a:ext>
          </a:extLst>
        </xdr:cNvPr>
        <xdr:cNvSpPr/>
      </xdr:nvSpPr>
      <xdr:spPr>
        <a:xfrm>
          <a:off x="5858898" y="5020984"/>
          <a:ext cx="1550844" cy="282892"/>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Delivery Routes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Proof of Delivery</a:t>
          </a:r>
        </a:p>
      </xdr:txBody>
    </xdr:sp>
    <xdr:clientData/>
  </xdr:twoCellAnchor>
  <xdr:twoCellAnchor>
    <xdr:from>
      <xdr:col>9</xdr:col>
      <xdr:colOff>114104</xdr:colOff>
      <xdr:row>28</xdr:row>
      <xdr:rowOff>124695</xdr:rowOff>
    </xdr:from>
    <xdr:to>
      <xdr:col>9</xdr:col>
      <xdr:colOff>114104</xdr:colOff>
      <xdr:row>30</xdr:row>
      <xdr:rowOff>48998</xdr:rowOff>
    </xdr:to>
    <xdr:cxnSp macro="">
      <xdr:nvCxnSpPr>
        <xdr:cNvPr id="83" name="Straight Connector 82">
          <a:extLst>
            <a:ext uri="{FF2B5EF4-FFF2-40B4-BE49-F238E27FC236}">
              <a16:creationId xmlns:a16="http://schemas.microsoft.com/office/drawing/2014/main" id="{E99B6C29-A0C3-4D5A-AA8F-5B42CE10427E}"/>
            </a:ext>
          </a:extLst>
        </xdr:cNvPr>
        <xdr:cNvCxnSpPr>
          <a:cxnSpLocks/>
        </xdr:cNvCxnSpPr>
      </xdr:nvCxnSpPr>
      <xdr:spPr>
        <a:xfrm>
          <a:off x="5857679" y="5011020"/>
          <a:ext cx="0" cy="286253"/>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533323</xdr:colOff>
      <xdr:row>9</xdr:row>
      <xdr:rowOff>131797</xdr:rowOff>
    </xdr:from>
    <xdr:to>
      <xdr:col>5</xdr:col>
      <xdr:colOff>95147</xdr:colOff>
      <xdr:row>11</xdr:row>
      <xdr:rowOff>11306</xdr:rowOff>
    </xdr:to>
    <xdr:sp macro="" textlink="">
      <xdr:nvSpPr>
        <xdr:cNvPr id="84" name="Rectangle 83">
          <a:extLst>
            <a:ext uri="{FF2B5EF4-FFF2-40B4-BE49-F238E27FC236}">
              <a16:creationId xmlns:a16="http://schemas.microsoft.com/office/drawing/2014/main" id="{D68F915D-DACF-47F4-8983-D7990C13B617}"/>
            </a:ext>
          </a:extLst>
        </xdr:cNvPr>
        <xdr:cNvSpPr/>
      </xdr:nvSpPr>
      <xdr:spPr>
        <a:xfrm>
          <a:off x="1809673" y="1579597"/>
          <a:ext cx="1476349" cy="241459"/>
        </a:xfrm>
        <a:prstGeom prst="rect">
          <a:avLst/>
        </a:prstGeom>
        <a:solidFill>
          <a:schemeClr val="bg1"/>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Forecasts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Supply Plans</a:t>
          </a:r>
        </a:p>
      </xdr:txBody>
    </xdr:sp>
    <xdr:clientData/>
  </xdr:twoCellAnchor>
  <xdr:twoCellAnchor>
    <xdr:from>
      <xdr:col>2</xdr:col>
      <xdr:colOff>544518</xdr:colOff>
      <xdr:row>9</xdr:row>
      <xdr:rowOff>125575</xdr:rowOff>
    </xdr:from>
    <xdr:to>
      <xdr:col>2</xdr:col>
      <xdr:colOff>544518</xdr:colOff>
      <xdr:row>11</xdr:row>
      <xdr:rowOff>11317</xdr:rowOff>
    </xdr:to>
    <xdr:cxnSp macro="">
      <xdr:nvCxnSpPr>
        <xdr:cNvPr id="85" name="Straight Connector 84">
          <a:extLst>
            <a:ext uri="{FF2B5EF4-FFF2-40B4-BE49-F238E27FC236}">
              <a16:creationId xmlns:a16="http://schemas.microsoft.com/office/drawing/2014/main" id="{7423430C-B647-4421-9939-551BA928352F}"/>
            </a:ext>
          </a:extLst>
        </xdr:cNvPr>
        <xdr:cNvCxnSpPr>
          <a:cxnSpLocks/>
        </xdr:cNvCxnSpPr>
      </xdr:nvCxnSpPr>
      <xdr:spPr>
        <a:xfrm>
          <a:off x="1820868" y="1573375"/>
          <a:ext cx="0" cy="247692"/>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66231</xdr:colOff>
      <xdr:row>34</xdr:row>
      <xdr:rowOff>17988</xdr:rowOff>
    </xdr:from>
    <xdr:to>
      <xdr:col>1</xdr:col>
      <xdr:colOff>439611</xdr:colOff>
      <xdr:row>36</xdr:row>
      <xdr:rowOff>843</xdr:rowOff>
    </xdr:to>
    <xdr:pic>
      <xdr:nvPicPr>
        <xdr:cNvPr id="86" name="Graphic 129" descr="Gears with solid fill">
          <a:extLst>
            <a:ext uri="{FF2B5EF4-FFF2-40B4-BE49-F238E27FC236}">
              <a16:creationId xmlns:a16="http://schemas.microsoft.com/office/drawing/2014/main" id="{CD34A670-5B47-4076-AE93-DB351A4AE007}"/>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704406" y="5990163"/>
          <a:ext cx="373380" cy="342900"/>
        </a:xfrm>
        <a:prstGeom prst="rect">
          <a:avLst/>
        </a:prstGeom>
      </xdr:spPr>
    </xdr:pic>
    <xdr:clientData/>
  </xdr:twoCellAnchor>
  <xdr:twoCellAnchor>
    <xdr:from>
      <xdr:col>3</xdr:col>
      <xdr:colOff>571483</xdr:colOff>
      <xdr:row>11</xdr:row>
      <xdr:rowOff>131460</xdr:rowOff>
    </xdr:from>
    <xdr:to>
      <xdr:col>3</xdr:col>
      <xdr:colOff>571483</xdr:colOff>
      <xdr:row>12</xdr:row>
      <xdr:rowOff>113172</xdr:rowOff>
    </xdr:to>
    <xdr:cxnSp macro="">
      <xdr:nvCxnSpPr>
        <xdr:cNvPr id="87" name="Straight Arrow Connector 86">
          <a:extLst>
            <a:ext uri="{FF2B5EF4-FFF2-40B4-BE49-F238E27FC236}">
              <a16:creationId xmlns:a16="http://schemas.microsoft.com/office/drawing/2014/main" id="{BC02EF12-6A44-4C2B-ACA9-A73941D9EFC8}"/>
            </a:ext>
          </a:extLst>
        </xdr:cNvPr>
        <xdr:cNvCxnSpPr/>
      </xdr:nvCxnSpPr>
      <xdr:spPr>
        <a:xfrm flipV="1">
          <a:off x="2486008" y="1941210"/>
          <a:ext cx="0" cy="162687"/>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380653</xdr:colOff>
      <xdr:row>11</xdr:row>
      <xdr:rowOff>131460</xdr:rowOff>
    </xdr:from>
    <xdr:to>
      <xdr:col>6</xdr:col>
      <xdr:colOff>380653</xdr:colOff>
      <xdr:row>12</xdr:row>
      <xdr:rowOff>113172</xdr:rowOff>
    </xdr:to>
    <xdr:cxnSp macro="">
      <xdr:nvCxnSpPr>
        <xdr:cNvPr id="88" name="Straight Arrow Connector 87">
          <a:extLst>
            <a:ext uri="{FF2B5EF4-FFF2-40B4-BE49-F238E27FC236}">
              <a16:creationId xmlns:a16="http://schemas.microsoft.com/office/drawing/2014/main" id="{3DCA9838-45E6-4F67-AE75-8EF78A49EDDC}"/>
            </a:ext>
          </a:extLst>
        </xdr:cNvPr>
        <xdr:cNvCxnSpPr>
          <a:cxnSpLocks/>
        </xdr:cNvCxnSpPr>
      </xdr:nvCxnSpPr>
      <xdr:spPr>
        <a:xfrm flipV="1">
          <a:off x="4209703" y="1941210"/>
          <a:ext cx="0" cy="162687"/>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495973</xdr:colOff>
      <xdr:row>30</xdr:row>
      <xdr:rowOff>133734</xdr:rowOff>
    </xdr:from>
    <xdr:to>
      <xdr:col>6</xdr:col>
      <xdr:colOff>495973</xdr:colOff>
      <xdr:row>31</xdr:row>
      <xdr:rowOff>115446</xdr:rowOff>
    </xdr:to>
    <xdr:cxnSp macro="">
      <xdr:nvCxnSpPr>
        <xdr:cNvPr id="89" name="Straight Arrow Connector 88">
          <a:extLst>
            <a:ext uri="{FF2B5EF4-FFF2-40B4-BE49-F238E27FC236}">
              <a16:creationId xmlns:a16="http://schemas.microsoft.com/office/drawing/2014/main" id="{91904050-69BB-4EFE-9CA1-635FC56FBAA0}"/>
            </a:ext>
          </a:extLst>
        </xdr:cNvPr>
        <xdr:cNvCxnSpPr>
          <a:cxnSpLocks/>
        </xdr:cNvCxnSpPr>
      </xdr:nvCxnSpPr>
      <xdr:spPr>
        <a:xfrm flipV="1">
          <a:off x="4325023" y="5382009"/>
          <a:ext cx="0" cy="162687"/>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199314</xdr:colOff>
      <xdr:row>30</xdr:row>
      <xdr:rowOff>133734</xdr:rowOff>
    </xdr:from>
    <xdr:to>
      <xdr:col>10</xdr:col>
      <xdr:colOff>199314</xdr:colOff>
      <xdr:row>31</xdr:row>
      <xdr:rowOff>115446</xdr:rowOff>
    </xdr:to>
    <xdr:cxnSp macro="">
      <xdr:nvCxnSpPr>
        <xdr:cNvPr id="90" name="Straight Arrow Connector 89">
          <a:extLst>
            <a:ext uri="{FF2B5EF4-FFF2-40B4-BE49-F238E27FC236}">
              <a16:creationId xmlns:a16="http://schemas.microsoft.com/office/drawing/2014/main" id="{ACAC35D4-CECB-4951-A791-B946AD8777F5}"/>
            </a:ext>
          </a:extLst>
        </xdr:cNvPr>
        <xdr:cNvCxnSpPr>
          <a:cxnSpLocks/>
        </xdr:cNvCxnSpPr>
      </xdr:nvCxnSpPr>
      <xdr:spPr>
        <a:xfrm flipV="1">
          <a:off x="6581064" y="5382009"/>
          <a:ext cx="0" cy="162687"/>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322448</xdr:colOff>
      <xdr:row>30</xdr:row>
      <xdr:rowOff>133734</xdr:rowOff>
    </xdr:from>
    <xdr:to>
      <xdr:col>13</xdr:col>
      <xdr:colOff>322448</xdr:colOff>
      <xdr:row>31</xdr:row>
      <xdr:rowOff>115446</xdr:rowOff>
    </xdr:to>
    <xdr:cxnSp macro="">
      <xdr:nvCxnSpPr>
        <xdr:cNvPr id="91" name="Straight Arrow Connector 90">
          <a:extLst>
            <a:ext uri="{FF2B5EF4-FFF2-40B4-BE49-F238E27FC236}">
              <a16:creationId xmlns:a16="http://schemas.microsoft.com/office/drawing/2014/main" id="{C618D162-696A-43B2-9D75-8C68A6C44584}"/>
            </a:ext>
          </a:extLst>
        </xdr:cNvPr>
        <xdr:cNvCxnSpPr>
          <a:cxnSpLocks/>
        </xdr:cNvCxnSpPr>
      </xdr:nvCxnSpPr>
      <xdr:spPr>
        <a:xfrm flipV="1">
          <a:off x="8618723" y="5382009"/>
          <a:ext cx="0" cy="162687"/>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531671</xdr:colOff>
      <xdr:row>30</xdr:row>
      <xdr:rowOff>133734</xdr:rowOff>
    </xdr:from>
    <xdr:to>
      <xdr:col>16</xdr:col>
      <xdr:colOff>531671</xdr:colOff>
      <xdr:row>31</xdr:row>
      <xdr:rowOff>115446</xdr:rowOff>
    </xdr:to>
    <xdr:cxnSp macro="">
      <xdr:nvCxnSpPr>
        <xdr:cNvPr id="92" name="Straight Arrow Connector 91">
          <a:extLst>
            <a:ext uri="{FF2B5EF4-FFF2-40B4-BE49-F238E27FC236}">
              <a16:creationId xmlns:a16="http://schemas.microsoft.com/office/drawing/2014/main" id="{089CEBA4-D828-42D2-B43C-1C1D27C9CE70}"/>
            </a:ext>
          </a:extLst>
        </xdr:cNvPr>
        <xdr:cNvCxnSpPr>
          <a:cxnSpLocks/>
        </xdr:cNvCxnSpPr>
      </xdr:nvCxnSpPr>
      <xdr:spPr>
        <a:xfrm flipV="1">
          <a:off x="10742471" y="5382009"/>
          <a:ext cx="0" cy="162687"/>
        </a:xfrm>
        <a:prstGeom prst="straightConnector1">
          <a:avLst/>
        </a:prstGeom>
        <a:ln w="31750">
          <a:solidFill>
            <a:schemeClr val="accent2"/>
          </a:solidFill>
          <a:headEnd type="oval"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236299</xdr:colOff>
      <xdr:row>27</xdr:row>
      <xdr:rowOff>114747</xdr:rowOff>
    </xdr:from>
    <xdr:to>
      <xdr:col>14</xdr:col>
      <xdr:colOff>516043</xdr:colOff>
      <xdr:row>28</xdr:row>
      <xdr:rowOff>141701</xdr:rowOff>
    </xdr:to>
    <xdr:sp macro="" textlink="">
      <xdr:nvSpPr>
        <xdr:cNvPr id="93" name="Rectangle 92">
          <a:extLst>
            <a:ext uri="{FF2B5EF4-FFF2-40B4-BE49-F238E27FC236}">
              <a16:creationId xmlns:a16="http://schemas.microsoft.com/office/drawing/2014/main" id="{3B36A624-83F5-4140-832A-447B29A9E7CE}"/>
            </a:ext>
          </a:extLst>
        </xdr:cNvPr>
        <xdr:cNvSpPr/>
      </xdr:nvSpPr>
      <xdr:spPr>
        <a:xfrm>
          <a:off x="7894399" y="4820097"/>
          <a:ext cx="1556094" cy="207929"/>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Transportation Management</a:t>
          </a:r>
        </a:p>
      </xdr:txBody>
    </xdr:sp>
    <xdr:clientData/>
  </xdr:twoCellAnchor>
  <xdr:twoCellAnchor>
    <xdr:from>
      <xdr:col>12</xdr:col>
      <xdr:colOff>236280</xdr:colOff>
      <xdr:row>28</xdr:row>
      <xdr:rowOff>124695</xdr:rowOff>
    </xdr:from>
    <xdr:to>
      <xdr:col>14</xdr:col>
      <xdr:colOff>514584</xdr:colOff>
      <xdr:row>30</xdr:row>
      <xdr:rowOff>49447</xdr:rowOff>
    </xdr:to>
    <xdr:sp macro="" textlink="">
      <xdr:nvSpPr>
        <xdr:cNvPr id="94" name="Rectangle 93">
          <a:extLst>
            <a:ext uri="{FF2B5EF4-FFF2-40B4-BE49-F238E27FC236}">
              <a16:creationId xmlns:a16="http://schemas.microsoft.com/office/drawing/2014/main" id="{AB2BF903-3AA4-4A2D-A0C3-960C20E3D6C4}"/>
            </a:ext>
          </a:extLst>
        </xdr:cNvPr>
        <xdr:cNvSpPr/>
      </xdr:nvSpPr>
      <xdr:spPr>
        <a:xfrm>
          <a:off x="7894380" y="5011020"/>
          <a:ext cx="1554654" cy="286702"/>
        </a:xfrm>
        <a:prstGeom prst="rect">
          <a:avLst/>
        </a:prstGeom>
        <a:solidFill>
          <a:schemeClr val="bg1">
            <a:lumMod val="95000"/>
          </a:schemeClr>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Delivery Routes</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Proof of Delivery</a:t>
          </a:r>
        </a:p>
      </xdr:txBody>
    </xdr:sp>
    <xdr:clientData/>
  </xdr:twoCellAnchor>
  <xdr:twoCellAnchor>
    <xdr:from>
      <xdr:col>12</xdr:col>
      <xdr:colOff>247476</xdr:colOff>
      <xdr:row>28</xdr:row>
      <xdr:rowOff>124695</xdr:rowOff>
    </xdr:from>
    <xdr:to>
      <xdr:col>12</xdr:col>
      <xdr:colOff>247476</xdr:colOff>
      <xdr:row>30</xdr:row>
      <xdr:rowOff>48559</xdr:rowOff>
    </xdr:to>
    <xdr:cxnSp macro="">
      <xdr:nvCxnSpPr>
        <xdr:cNvPr id="95" name="Straight Connector 94">
          <a:extLst>
            <a:ext uri="{FF2B5EF4-FFF2-40B4-BE49-F238E27FC236}">
              <a16:creationId xmlns:a16="http://schemas.microsoft.com/office/drawing/2014/main" id="{29131268-37B4-4E81-83AD-340BD5ADE9E5}"/>
            </a:ext>
          </a:extLst>
        </xdr:cNvPr>
        <xdr:cNvCxnSpPr>
          <a:cxnSpLocks/>
        </xdr:cNvCxnSpPr>
      </xdr:nvCxnSpPr>
      <xdr:spPr>
        <a:xfrm>
          <a:off x="7905576" y="5011020"/>
          <a:ext cx="0" cy="285814"/>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314596</xdr:colOff>
      <xdr:row>32</xdr:row>
      <xdr:rowOff>77578</xdr:rowOff>
    </xdr:from>
    <xdr:to>
      <xdr:col>8</xdr:col>
      <xdr:colOff>238050</xdr:colOff>
      <xdr:row>33</xdr:row>
      <xdr:rowOff>115003</xdr:rowOff>
    </xdr:to>
    <xdr:sp macro="" textlink="">
      <xdr:nvSpPr>
        <xdr:cNvPr id="96" name="Rectangle 95">
          <a:extLst>
            <a:ext uri="{FF2B5EF4-FFF2-40B4-BE49-F238E27FC236}">
              <a16:creationId xmlns:a16="http://schemas.microsoft.com/office/drawing/2014/main" id="{CD894A4D-9D9A-4DBA-A33A-168A9FD35B83}"/>
            </a:ext>
          </a:extLst>
        </xdr:cNvPr>
        <xdr:cNvSpPr/>
      </xdr:nvSpPr>
      <xdr:spPr>
        <a:xfrm>
          <a:off x="4143646" y="5687803"/>
          <a:ext cx="1199804" cy="218400"/>
        </a:xfrm>
        <a:prstGeom prst="rect">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800">
              <a:latin typeface="Helvetica Neue" panose="02000503000000020004" pitchFamily="2" charset="0"/>
              <a:ea typeface="Helvetica Neue" panose="02000503000000020004" pitchFamily="2" charset="0"/>
              <a:cs typeface="Helvetica Neue" panose="02000503000000020004" pitchFamily="2" charset="0"/>
            </a:rPr>
            <a:t>Track and Trace</a:t>
          </a:r>
        </a:p>
      </xdr:txBody>
    </xdr:sp>
    <xdr:clientData/>
  </xdr:twoCellAnchor>
  <xdr:twoCellAnchor>
    <xdr:from>
      <xdr:col>6</xdr:col>
      <xdr:colOff>314400</xdr:colOff>
      <xdr:row>33</xdr:row>
      <xdr:rowOff>106477</xdr:rowOff>
    </xdr:from>
    <xdr:to>
      <xdr:col>8</xdr:col>
      <xdr:colOff>236755</xdr:colOff>
      <xdr:row>35</xdr:row>
      <xdr:rowOff>131559</xdr:rowOff>
    </xdr:to>
    <xdr:sp macro="" textlink="">
      <xdr:nvSpPr>
        <xdr:cNvPr id="97" name="Rectangle 96">
          <a:extLst>
            <a:ext uri="{FF2B5EF4-FFF2-40B4-BE49-F238E27FC236}">
              <a16:creationId xmlns:a16="http://schemas.microsoft.com/office/drawing/2014/main" id="{593C3F6F-C8DB-4F91-9E66-2D1B44A5EEFE}"/>
            </a:ext>
          </a:extLst>
        </xdr:cNvPr>
        <xdr:cNvSpPr/>
      </xdr:nvSpPr>
      <xdr:spPr>
        <a:xfrm>
          <a:off x="4143450" y="5897677"/>
          <a:ext cx="1198705" cy="387032"/>
        </a:xfrm>
        <a:prstGeom prst="rect">
          <a:avLst/>
        </a:prstGeom>
        <a:solidFill>
          <a:schemeClr val="bg1"/>
        </a:solidFill>
        <a:ln>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Verification</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Traceability</a:t>
          </a:r>
        </a:p>
        <a:p>
          <a:pPr marL="171450" indent="-171450">
            <a:buFont typeface="Arial" panose="020B0604020202020204" pitchFamily="34" charset="0"/>
            <a:buChar char="•"/>
          </a:pPr>
          <a:r>
            <a:rPr lang="en-US" sz="700">
              <a:solidFill>
                <a:schemeClr val="tx1"/>
              </a:solidFill>
              <a:latin typeface="Helvetica Neue" panose="02000503000000020004" pitchFamily="2" charset="0"/>
              <a:ea typeface="Helvetica Neue" panose="02000503000000020004" pitchFamily="2" charset="0"/>
              <a:cs typeface="Helvetica Neue" panose="02000503000000020004" pitchFamily="2" charset="0"/>
            </a:rPr>
            <a:t>Recalls</a:t>
          </a:r>
        </a:p>
      </xdr:txBody>
    </xdr:sp>
    <xdr:clientData/>
  </xdr:twoCellAnchor>
  <xdr:twoCellAnchor>
    <xdr:from>
      <xdr:col>6</xdr:col>
      <xdr:colOff>325596</xdr:colOff>
      <xdr:row>33</xdr:row>
      <xdr:rowOff>96445</xdr:rowOff>
    </xdr:from>
    <xdr:to>
      <xdr:col>6</xdr:col>
      <xdr:colOff>325596</xdr:colOff>
      <xdr:row>35</xdr:row>
      <xdr:rowOff>131559</xdr:rowOff>
    </xdr:to>
    <xdr:cxnSp macro="">
      <xdr:nvCxnSpPr>
        <xdr:cNvPr id="98" name="Straight Connector 97">
          <a:extLst>
            <a:ext uri="{FF2B5EF4-FFF2-40B4-BE49-F238E27FC236}">
              <a16:creationId xmlns:a16="http://schemas.microsoft.com/office/drawing/2014/main" id="{46E14495-C3E3-462B-8179-EA2BCC9CFBA8}"/>
            </a:ext>
          </a:extLst>
        </xdr:cNvPr>
        <xdr:cNvCxnSpPr>
          <a:cxnSpLocks/>
        </xdr:cNvCxnSpPr>
      </xdr:nvCxnSpPr>
      <xdr:spPr>
        <a:xfrm>
          <a:off x="4154646" y="5887645"/>
          <a:ext cx="0" cy="397064"/>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264795</xdr:colOff>
      <xdr:row>1</xdr:row>
      <xdr:rowOff>169545</xdr:rowOff>
    </xdr:from>
    <xdr:to>
      <xdr:col>23</xdr:col>
      <xdr:colOff>542925</xdr:colOff>
      <xdr:row>35</xdr:row>
      <xdr:rowOff>133350</xdr:rowOff>
    </xdr:to>
    <xdr:sp macro="" textlink="">
      <xdr:nvSpPr>
        <xdr:cNvPr id="99" name="Rectangle: Rounded Corners 98">
          <a:extLst>
            <a:ext uri="{FF2B5EF4-FFF2-40B4-BE49-F238E27FC236}">
              <a16:creationId xmlns:a16="http://schemas.microsoft.com/office/drawing/2014/main" id="{A2F582A2-E8E8-CD1E-6BE9-94F47BD00ECB}"/>
            </a:ext>
          </a:extLst>
        </xdr:cNvPr>
        <xdr:cNvSpPr/>
      </xdr:nvSpPr>
      <xdr:spPr>
        <a:xfrm>
          <a:off x="12390120" y="169545"/>
          <a:ext cx="2830830" cy="6116955"/>
        </a:xfrm>
        <a:prstGeom prst="roundRect">
          <a:avLst>
            <a:gd name="adj" fmla="val 328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100"/>
            <a:t>It is recommended that the reader</a:t>
          </a:r>
          <a:r>
            <a:rPr lang="en-US" sz="1100" baseline="0"/>
            <a:t> first modifies the diagram to the left to showcase what capabilities are needed at at each level.</a:t>
          </a:r>
        </a:p>
        <a:p>
          <a:pPr algn="l"/>
          <a:endParaRPr lang="en-US" sz="1100" baseline="0"/>
        </a:p>
        <a:p>
          <a:pPr algn="l"/>
          <a:r>
            <a:rPr lang="en-US" sz="1100" b="1" baseline="0"/>
            <a:t>Example 1: </a:t>
          </a:r>
        </a:p>
        <a:p>
          <a:pPr algn="l"/>
          <a:r>
            <a:rPr lang="en-US" sz="1100" baseline="0"/>
            <a:t>Health Posts are encouraged to do lateral transfers of commodities.  In this scenario - the Order Management box at the under the Health Posts would have the 'Transfer / Distribution Orders' bullet added to the box.</a:t>
          </a:r>
        </a:p>
        <a:p>
          <a:pPr algn="l"/>
          <a:endParaRPr lang="en-US" sz="1100" baseline="0"/>
        </a:p>
        <a:p>
          <a:pPr algn="l"/>
          <a:r>
            <a:rPr lang="en-US" sz="1100" b="1" baseline="0"/>
            <a:t>Example 2:</a:t>
          </a:r>
        </a:p>
        <a:p>
          <a:pPr algn="l"/>
          <a:r>
            <a:rPr lang="en-US" sz="1100"/>
            <a:t>Microplanning Forecasts</a:t>
          </a:r>
          <a:r>
            <a:rPr lang="en-US" sz="1100" baseline="0"/>
            <a:t> are happening at a per District level.  In this scenario - a box for the 'Forecasting &amp; Planning' would be added under the District Warehouses along with a bullet for the Microplanning Forecast.</a:t>
          </a:r>
        </a:p>
        <a:p>
          <a:pPr algn="l"/>
          <a:endParaRPr lang="en-US" sz="1100" baseline="0"/>
        </a:p>
        <a:p>
          <a:pPr algn="l"/>
          <a:r>
            <a:rPr lang="en-US" sz="1100" baseline="0"/>
            <a:t>Once the capabilities are established then the reader can filter the requirements section to those that are of interest to them and these should then be segmented by Resource Level available.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78442</xdr:colOff>
      <xdr:row>1</xdr:row>
      <xdr:rowOff>145677</xdr:rowOff>
    </xdr:from>
    <xdr:to>
      <xdr:col>17</xdr:col>
      <xdr:colOff>449282</xdr:colOff>
      <xdr:row>47</xdr:row>
      <xdr:rowOff>53711</xdr:rowOff>
    </xdr:to>
    <xdr:graphicFrame macro="">
      <xdr:nvGraphicFramePr>
        <xdr:cNvPr id="6" name="Diagram 5">
          <a:extLst>
            <a:ext uri="{FF2B5EF4-FFF2-40B4-BE49-F238E27FC236}">
              <a16:creationId xmlns:a16="http://schemas.microsoft.com/office/drawing/2014/main" id="{C9FD8B43-1076-4DC3-8C84-8AE16EE1DCF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13</xdr:col>
      <xdr:colOff>232299</xdr:colOff>
      <xdr:row>26</xdr:row>
      <xdr:rowOff>67354</xdr:rowOff>
    </xdr:from>
    <xdr:to>
      <xdr:col>17</xdr:col>
      <xdr:colOff>194533</xdr:colOff>
      <xdr:row>41</xdr:row>
      <xdr:rowOff>134308</xdr:rowOff>
    </xdr:to>
    <xdr:sp macro="" textlink="">
      <xdr:nvSpPr>
        <xdr:cNvPr id="3" name="Rectangle 2">
          <a:extLst>
            <a:ext uri="{FF2B5EF4-FFF2-40B4-BE49-F238E27FC236}">
              <a16:creationId xmlns:a16="http://schemas.microsoft.com/office/drawing/2014/main" id="{A76BDC22-03A5-32D2-8A2B-788AC6B71A7E}"/>
            </a:ext>
          </a:extLst>
        </xdr:cNvPr>
        <xdr:cNvSpPr/>
      </xdr:nvSpPr>
      <xdr:spPr>
        <a:xfrm>
          <a:off x="8535858" y="4729001"/>
          <a:ext cx="2517175" cy="2756366"/>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chemeClr val="accent1"/>
              </a:solidFill>
            </a:rPr>
            <a:t>Extended Requirements</a:t>
          </a:r>
        </a:p>
      </xdr:txBody>
    </xdr:sp>
    <xdr:clientData/>
  </xdr:twoCellAnchor>
  <xdr:twoCellAnchor>
    <xdr:from>
      <xdr:col>13</xdr:col>
      <xdr:colOff>286281</xdr:colOff>
      <xdr:row>22</xdr:row>
      <xdr:rowOff>151763</xdr:rowOff>
    </xdr:from>
    <xdr:to>
      <xdr:col>17</xdr:col>
      <xdr:colOff>307488</xdr:colOff>
      <xdr:row>26</xdr:row>
      <xdr:rowOff>5989</xdr:rowOff>
    </xdr:to>
    <xdr:sp macro="" textlink="">
      <xdr:nvSpPr>
        <xdr:cNvPr id="4" name="Rectangle 3">
          <a:extLst>
            <a:ext uri="{FF2B5EF4-FFF2-40B4-BE49-F238E27FC236}">
              <a16:creationId xmlns:a16="http://schemas.microsoft.com/office/drawing/2014/main" id="{80C946FF-F65B-DA43-8B95-0C0F512CA2A0}"/>
            </a:ext>
          </a:extLst>
        </xdr:cNvPr>
        <xdr:cNvSpPr/>
      </xdr:nvSpPr>
      <xdr:spPr>
        <a:xfrm>
          <a:off x="8589840" y="4096234"/>
          <a:ext cx="2576148" cy="571402"/>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chemeClr val="accent1"/>
              </a:solidFill>
            </a:rPr>
            <a:t>Core Requirements</a:t>
          </a:r>
        </a:p>
      </xdr:txBody>
    </xdr:sp>
    <xdr:clientData/>
  </xdr:twoCellAnchor>
  <xdr:twoCellAnchor>
    <xdr:from>
      <xdr:col>17</xdr:col>
      <xdr:colOff>153072</xdr:colOff>
      <xdr:row>0</xdr:row>
      <xdr:rowOff>153073</xdr:rowOff>
    </xdr:from>
    <xdr:to>
      <xdr:col>22</xdr:col>
      <xdr:colOff>504265</xdr:colOff>
      <xdr:row>40</xdr:row>
      <xdr:rowOff>143771</xdr:rowOff>
    </xdr:to>
    <xdr:sp macro="" textlink="">
      <xdr:nvSpPr>
        <xdr:cNvPr id="2" name="Rectangle: Rounded Corners 1">
          <a:extLst>
            <a:ext uri="{FF2B5EF4-FFF2-40B4-BE49-F238E27FC236}">
              <a16:creationId xmlns:a16="http://schemas.microsoft.com/office/drawing/2014/main" id="{297E1CF8-26A8-CFB4-5810-7D9E793D6B46}"/>
            </a:ext>
          </a:extLst>
        </xdr:cNvPr>
        <xdr:cNvSpPr/>
      </xdr:nvSpPr>
      <xdr:spPr>
        <a:xfrm>
          <a:off x="11011572" y="153073"/>
          <a:ext cx="3544869" cy="7162463"/>
        </a:xfrm>
        <a:prstGeom prst="roundRect">
          <a:avLst>
            <a:gd name="adj" fmla="val 200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en-US" sz="2000">
              <a:solidFill>
                <a:schemeClr val="dk1"/>
              </a:solidFill>
              <a:effectLst/>
              <a:latin typeface="+mn-lt"/>
              <a:ea typeface="+mn-ea"/>
              <a:cs typeface="+mn-cs"/>
            </a:rPr>
            <a:t>This is an Example visual</a:t>
          </a:r>
          <a:r>
            <a:rPr lang="en-US" sz="2000" baseline="0">
              <a:solidFill>
                <a:schemeClr val="dk1"/>
              </a:solidFill>
              <a:effectLst/>
              <a:latin typeface="+mn-lt"/>
              <a:ea typeface="+mn-ea"/>
              <a:cs typeface="+mn-cs"/>
            </a:rPr>
            <a:t> of the requirements hierarchy.  </a:t>
          </a:r>
        </a:p>
        <a:p>
          <a:endParaRPr lang="en-US" sz="2000" baseline="0">
            <a:solidFill>
              <a:schemeClr val="dk1"/>
            </a:solidFill>
            <a:effectLst/>
            <a:latin typeface="+mn-lt"/>
            <a:ea typeface="+mn-ea"/>
            <a:cs typeface="+mn-cs"/>
          </a:endParaRPr>
        </a:p>
        <a:p>
          <a:r>
            <a:rPr lang="en-US" sz="2000" baseline="0">
              <a:solidFill>
                <a:schemeClr val="dk1"/>
              </a:solidFill>
              <a:effectLst/>
              <a:latin typeface="+mn-lt"/>
              <a:ea typeface="+mn-ea"/>
              <a:cs typeface="+mn-cs"/>
            </a:rPr>
            <a:t>However, the reader should be customizing the capabilities down to only those that interested in and then adjust the % weighting in accordance with their RFP procedures.</a:t>
          </a:r>
          <a:endParaRPr lang="en-US" sz="2000">
            <a:effectLst/>
          </a:endParaRPr>
        </a:p>
        <a:p>
          <a:pPr algn="l"/>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xdr:colOff>
      <xdr:row>0</xdr:row>
      <xdr:rowOff>76200</xdr:rowOff>
    </xdr:from>
    <xdr:to>
      <xdr:col>0</xdr:col>
      <xdr:colOff>1903095</xdr:colOff>
      <xdr:row>0</xdr:row>
      <xdr:rowOff>1503045</xdr:rowOff>
    </xdr:to>
    <mc:AlternateContent xmlns:mc="http://schemas.openxmlformats.org/markup-compatibility/2006" xmlns:a14="http://schemas.microsoft.com/office/drawing/2010/main">
      <mc:Choice Requires="a14">
        <xdr:graphicFrame macro="">
          <xdr:nvGraphicFramePr>
            <xdr:cNvPr id="2" name="Resource Level&#10;(High, Medium, Low)">
              <a:extLst>
                <a:ext uri="{FF2B5EF4-FFF2-40B4-BE49-F238E27FC236}">
                  <a16:creationId xmlns:a16="http://schemas.microsoft.com/office/drawing/2014/main" id="{052297CC-FD10-326C-2CF7-9A4F6BEE9870}"/>
                </a:ext>
              </a:extLst>
            </xdr:cNvPr>
            <xdr:cNvGraphicFramePr/>
          </xdr:nvGraphicFramePr>
          <xdr:xfrm>
            <a:off x="0" y="0"/>
            <a:ext cx="0" cy="0"/>
          </xdr:xfrm>
          <a:graphic>
            <a:graphicData uri="http://schemas.microsoft.com/office/drawing/2010/slicer">
              <sle:slicer xmlns:sle="http://schemas.microsoft.com/office/drawing/2010/slicer" name="Resource Level&#10;(High, Medium, Low)"/>
            </a:graphicData>
          </a:graphic>
        </xdr:graphicFrame>
      </mc:Choice>
      <mc:Fallback xmlns="">
        <xdr:sp macro="" textlink="">
          <xdr:nvSpPr>
            <xdr:cNvPr id="0" name=""/>
            <xdr:cNvSpPr>
              <a:spLocks noTextEdit="1"/>
            </xdr:cNvSpPr>
          </xdr:nvSpPr>
          <xdr:spPr>
            <a:xfrm>
              <a:off x="74295" y="76200"/>
              <a:ext cx="1828800" cy="142684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1971675</xdr:colOff>
      <xdr:row>0</xdr:row>
      <xdr:rowOff>85725</xdr:rowOff>
    </xdr:from>
    <xdr:to>
      <xdr:col>0</xdr:col>
      <xdr:colOff>3800475</xdr:colOff>
      <xdr:row>0</xdr:row>
      <xdr:rowOff>1257300</xdr:rowOff>
    </xdr:to>
    <mc:AlternateContent xmlns:mc="http://schemas.openxmlformats.org/markup-compatibility/2006" xmlns:a14="http://schemas.microsoft.com/office/drawing/2010/main">
      <mc:Choice Requires="a14">
        <xdr:graphicFrame macro="">
          <xdr:nvGraphicFramePr>
            <xdr:cNvPr id="3" name="Priority">
              <a:extLst>
                <a:ext uri="{FF2B5EF4-FFF2-40B4-BE49-F238E27FC236}">
                  <a16:creationId xmlns:a16="http://schemas.microsoft.com/office/drawing/2014/main" id="{1D16B267-6B5C-2A24-7FD3-19A560904E6A}"/>
                </a:ext>
              </a:extLst>
            </xdr:cNvPr>
            <xdr:cNvGraphicFramePr/>
          </xdr:nvGraphicFramePr>
          <xdr:xfrm>
            <a:off x="0" y="0"/>
            <a:ext cx="0" cy="0"/>
          </xdr:xfrm>
          <a:graphic>
            <a:graphicData uri="http://schemas.microsoft.com/office/drawing/2010/slicer">
              <sle:slicer xmlns:sle="http://schemas.microsoft.com/office/drawing/2010/slicer" name="Priority"/>
            </a:graphicData>
          </a:graphic>
        </xdr:graphicFrame>
      </mc:Choice>
      <mc:Fallback xmlns="">
        <xdr:sp macro="" textlink="">
          <xdr:nvSpPr>
            <xdr:cNvPr id="0" name=""/>
            <xdr:cNvSpPr>
              <a:spLocks noTextEdit="1"/>
            </xdr:cNvSpPr>
          </xdr:nvSpPr>
          <xdr:spPr>
            <a:xfrm>
              <a:off x="1969770" y="83820"/>
              <a:ext cx="1828800" cy="11734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3886200</xdr:colOff>
      <xdr:row>0</xdr:row>
      <xdr:rowOff>93346</xdr:rowOff>
    </xdr:from>
    <xdr:to>
      <xdr:col>0</xdr:col>
      <xdr:colOff>5713095</xdr:colOff>
      <xdr:row>0</xdr:row>
      <xdr:rowOff>1562100</xdr:rowOff>
    </xdr:to>
    <mc:AlternateContent xmlns:mc="http://schemas.openxmlformats.org/markup-compatibility/2006" xmlns:a14="http://schemas.microsoft.com/office/drawing/2010/main">
      <mc:Choice Requires="a14">
        <xdr:graphicFrame macro="">
          <xdr:nvGraphicFramePr>
            <xdr:cNvPr id="4" name="Category">
              <a:extLst>
                <a:ext uri="{FF2B5EF4-FFF2-40B4-BE49-F238E27FC236}">
                  <a16:creationId xmlns:a16="http://schemas.microsoft.com/office/drawing/2014/main" id="{8DFBAB2B-0095-A6E9-A5B3-0A7C6B557114}"/>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886200" y="93346"/>
              <a:ext cx="1826895" cy="146875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5789295</xdr:colOff>
      <xdr:row>0</xdr:row>
      <xdr:rowOff>97153</xdr:rowOff>
    </xdr:from>
    <xdr:to>
      <xdr:col>0</xdr:col>
      <xdr:colOff>8275320</xdr:colOff>
      <xdr:row>0</xdr:row>
      <xdr:rowOff>1531620</xdr:rowOff>
    </xdr:to>
    <mc:AlternateContent xmlns:mc="http://schemas.openxmlformats.org/markup-compatibility/2006" xmlns:a14="http://schemas.microsoft.com/office/drawing/2010/main">
      <mc:Choice Requires="a14">
        <xdr:graphicFrame macro="">
          <xdr:nvGraphicFramePr>
            <xdr:cNvPr id="5" name="Section">
              <a:extLst>
                <a:ext uri="{FF2B5EF4-FFF2-40B4-BE49-F238E27FC236}">
                  <a16:creationId xmlns:a16="http://schemas.microsoft.com/office/drawing/2014/main" id="{91DF9B7B-1210-EE74-A97C-2F3D920E80E7}"/>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5789295" y="97153"/>
              <a:ext cx="2487930" cy="1436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8</xdr:col>
      <xdr:colOff>49384</xdr:colOff>
      <xdr:row>1</xdr:row>
      <xdr:rowOff>208963</xdr:rowOff>
    </xdr:from>
    <xdr:to>
      <xdr:col>18</xdr:col>
      <xdr:colOff>163195</xdr:colOff>
      <xdr:row>25</xdr:row>
      <xdr:rowOff>153864</xdr:rowOff>
    </xdr:to>
    <xdr:graphicFrame macro="">
      <xdr:nvGraphicFramePr>
        <xdr:cNvPr id="2" name="Chart 1">
          <a:extLst>
            <a:ext uri="{FF2B5EF4-FFF2-40B4-BE49-F238E27FC236}">
              <a16:creationId xmlns:a16="http://schemas.microsoft.com/office/drawing/2014/main" id="{C2CE3555-5A51-4CD3-826F-C1B49AA4AD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56028</xdr:colOff>
      <xdr:row>1</xdr:row>
      <xdr:rowOff>121994</xdr:rowOff>
    </xdr:from>
    <xdr:to>
      <xdr:col>23</xdr:col>
      <xdr:colOff>125167</xdr:colOff>
      <xdr:row>23</xdr:row>
      <xdr:rowOff>48632</xdr:rowOff>
    </xdr:to>
    <xdr:graphicFrame macro="">
      <xdr:nvGraphicFramePr>
        <xdr:cNvPr id="2" name="Chart 1">
          <a:extLst>
            <a:ext uri="{FF2B5EF4-FFF2-40B4-BE49-F238E27FC236}">
              <a16:creationId xmlns:a16="http://schemas.microsoft.com/office/drawing/2014/main" id="{E3FD4FD7-436F-4533-A78C-F9A07CF9B8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1868</xdr:colOff>
      <xdr:row>25</xdr:row>
      <xdr:rowOff>125093</xdr:rowOff>
    </xdr:from>
    <xdr:to>
      <xdr:col>23</xdr:col>
      <xdr:colOff>123265</xdr:colOff>
      <xdr:row>56</xdr:row>
      <xdr:rowOff>67234</xdr:rowOff>
    </xdr:to>
    <xdr:graphicFrame macro="">
      <xdr:nvGraphicFramePr>
        <xdr:cNvPr id="4" name="Chart 3">
          <a:extLst>
            <a:ext uri="{FF2B5EF4-FFF2-40B4-BE49-F238E27FC236}">
              <a16:creationId xmlns:a16="http://schemas.microsoft.com/office/drawing/2014/main" id="{BC1B829D-1D9D-4D0C-8321-402F16790A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54</xdr:row>
      <xdr:rowOff>95250</xdr:rowOff>
    </xdr:from>
    <xdr:to>
      <xdr:col>2</xdr:col>
      <xdr:colOff>533400</xdr:colOff>
      <xdr:row>57</xdr:row>
      <xdr:rowOff>171450</xdr:rowOff>
    </xdr:to>
    <xdr:sp macro="" textlink="">
      <xdr:nvSpPr>
        <xdr:cNvPr id="5" name="Callout: Bent Line 4">
          <a:extLst>
            <a:ext uri="{FF2B5EF4-FFF2-40B4-BE49-F238E27FC236}">
              <a16:creationId xmlns:a16="http://schemas.microsoft.com/office/drawing/2014/main" id="{80BAB2BA-1E58-4D35-B16F-5DFF03ADBCA1}"/>
            </a:ext>
          </a:extLst>
        </xdr:cNvPr>
        <xdr:cNvSpPr/>
      </xdr:nvSpPr>
      <xdr:spPr>
        <a:xfrm>
          <a:off x="135965" y="9284074"/>
          <a:ext cx="1775759" cy="670111"/>
        </a:xfrm>
        <a:prstGeom prst="borderCallout2">
          <a:avLst>
            <a:gd name="adj1" fmla="val 18750"/>
            <a:gd name="adj2" fmla="val 102828"/>
            <a:gd name="adj3" fmla="val 15625"/>
            <a:gd name="adj4" fmla="val 119494"/>
            <a:gd name="adj5" fmla="val -454512"/>
            <a:gd name="adj6" fmla="val 7274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Cost will be scored sepreratly</a:t>
          </a:r>
          <a:r>
            <a:rPr lang="en-US" sz="1100" b="1" baseline="0"/>
            <a:t> and the results input here.</a:t>
          </a:r>
          <a:endParaRPr lang="en-US"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w Stremel" refreshedDate="45162.366797569448" createdVersion="6" refreshedVersion="8" minRefreshableVersion="3" recordCount="297" xr:uid="{00000000-000A-0000-FFFF-FFFF00000000}">
  <cacheSource type="worksheet">
    <worksheetSource name="Reqs"/>
  </cacheSource>
  <cacheFields count="19">
    <cacheField name="ID" numFmtId="0">
      <sharedItems containsSemiMixedTypes="0" containsString="0" containsNumber="1" containsInteger="1" minValue="1" maxValue="298"/>
    </cacheField>
    <cacheField name="Category" numFmtId="0">
      <sharedItems count="6">
        <s v="Partnership"/>
        <s v="Functional"/>
        <s v="Common"/>
        <s v="Non-Functional"/>
        <s v="General" u="1"/>
        <s v="Technical" u="1"/>
      </sharedItems>
    </cacheField>
    <cacheField name="Section" numFmtId="0">
      <sharedItems count="26">
        <s v="Experience"/>
        <s v="Management Approach"/>
        <s v="Extensibility"/>
        <s v="Analytics and Reporting"/>
        <s v="Data Management"/>
        <s v="Interoperability"/>
        <s v="Warehouse and Inventory Management"/>
        <s v="Forecasting &amp; Planning"/>
        <s v="Supplier &amp; Contract Management"/>
        <s v="Procurement Management"/>
        <s v="Order Management"/>
        <s v="Transportation Management"/>
        <s v="Track &amp; Trace"/>
        <s v="Hosting Options"/>
        <s v="Connectivity"/>
        <s v="User Experience"/>
        <s v="Security"/>
        <s v="Supply &amp; Demand Planning" u="1"/>
        <s v="Administration" u="1"/>
        <s v="Warehouse Management" u="1"/>
        <s v="AAA" u="1"/>
        <s v="Order &amp; Shipment Tracking" u="1"/>
        <s v="Tech Stack" u="1"/>
        <s v="Workflow" u="1"/>
        <s v="SaaS" u="1"/>
        <s v="Scalability &amp; Flexibility" u="1"/>
      </sharedItems>
    </cacheField>
    <cacheField name="Title" numFmtId="0">
      <sharedItems count="64">
        <s v="Company Experience"/>
        <s v="Company Financial Overview"/>
        <s v="Location"/>
        <s v="User / Development Communities"/>
        <s v="Feature Enhancement Requests"/>
        <s v="References"/>
        <s v="Client base"/>
        <s v="Assumptions"/>
        <s v="Project Structure &amp; Governance Model"/>
        <s v="Proposed Implementation / Launch Plan"/>
        <s v="Proposed Training Plan"/>
        <s v="Proposed KPIs"/>
        <s v="Proposed Team &amp; Roles"/>
        <s v="Support Model"/>
        <s v="Regulatory and data privacy"/>
        <s v="Software Source"/>
        <s v="Vibrancy"/>
        <s v="Updates and Upgrades"/>
        <s v="Customizations and Extensions"/>
        <s v="Product Backlog"/>
        <s v="KPI"/>
        <s v="Basic Reports"/>
        <s v="Performance Reports"/>
        <s v="Operational Reports"/>
        <s v="Custom Reports"/>
        <s v="Product Master Data"/>
        <s v="Facility Master Data"/>
        <s v="Supplier Master Data"/>
        <s v="Flat File"/>
        <s v="API"/>
        <s v="Specific Standards"/>
        <s v="Cold Chain Temperature Monitoring"/>
        <s v="Inbound Processing"/>
        <s v="General Inventory Management"/>
        <s v="Outbound Processing"/>
        <s v="Demand Planning"/>
        <s v="Supply Planning"/>
        <s v="Sourcing"/>
        <s v="Tender Management"/>
        <s v="Supplier Information Management"/>
        <s v="Procurement Processing  "/>
        <s v="Fulfillment"/>
        <s v="Requisitioning and Distribution"/>
        <s v="Requisition Fulfillment"/>
        <s v="Route Management"/>
        <s v="Transport Execution"/>
        <s v="Freight Audit and Payment"/>
        <s v="Commodity Verification"/>
        <s v="Commodity Tracking"/>
        <s v="SLA / OLA"/>
        <s v="Data Control"/>
        <s v="Data Export"/>
        <s v="Bandwidth Needs"/>
        <s v="Latency Sensitivity"/>
        <s v="Cache / Offline Needs"/>
        <s v="Mobile Application"/>
        <s v="Scalability"/>
        <s v="Language"/>
        <s v="Screen Configuration"/>
        <s v="Documentation"/>
        <s v="Authentication"/>
        <s v="Authorization"/>
        <s v="Auditing"/>
        <s v="Enccryption"/>
      </sharedItems>
    </cacheField>
    <cacheField name="Scope Description" numFmtId="0">
      <sharedItems count="549" longText="1">
        <s v="Describe your companies background and relevant experience in providing solutions in the global supply chain space."/>
        <s v="Number of years in business and annual revenue."/>
        <s v="If your company has more than one location, please indicate the locations for the site(s) responding."/>
        <s v="User / Development Communities – describe your experience and the availability of user community groups that leverage your solution"/>
        <s v="Describe the methodology for prioritizing client capability requests for future releases."/>
        <s v="Provide references and contact information for three similar projects or clients"/>
        <s v="Provide the number of current customers / clients currently on the proposed SaaS platform."/>
        <s v="Outline the critical assumptions that are underpinning your solutions proposal."/>
        <s v="Describe your project structure and governance model in relationship to agile methodologies including relationship, escalation management."/>
        <s v="Any deployments need to be planned and communicated to all stakeholders including documentation that is easy to consume so users can understand the implications of the relevant deployment to how the existing deployment functions. Include your approach to user acceptance testing and how this will affect reprioritization of backlogs at a regularly scheduled cadence._x000a__x000a_Describe your project plan with estimated timelines."/>
        <s v="Training is critical to ensuring the end users understand what to expect out of the system and how to utilize the various capabilities, how to report issues, etc. Training needs to include any relevant and helpful documentation that the end user will need to understand how to use the services._x000a__x000a_Describe your approach to user training and onboarding."/>
        <s v="Describe what your recommended project KPIs and process KPIs metrics for this effort would be"/>
        <s v="Provide a proposed project team and qualifications of key members. Indicate level of dedication to this project if awarded."/>
        <s v="Provide a sample SLA used to describe your support and escalation process and the elements it incorporates, including but not limited to_x000a_· SLA Governance_x000a_· Service Levels and availability to users_x000a_· Service Hours_x000a_· Service Support and how to obtain it_x000a_· Service Reports_x000a_· Partnership responsibilities_x000a_· Service Constraints_x000a_· Service Reviews_x000a_· Service Charges"/>
        <s v="Describe how the organization manages and ensures compliance of the product to global data privacy and data usage requirements."/>
        <s v="If the system is an open-source tool, the system must have open, easy access to source code: A standard version control system (e.g., GitHub) must be used to ensure that source code access is fast, easy to download, compile, and execute code."/>
        <s v="If the system is a closed source/proprietary tool describe what level of access is provided to source code that will be specific to the implementation and applicable configurations, customizations, and extensions."/>
        <s v="What is the license model for the Software and how does this affect any customizations?  (e.g., is it AGPL, MIT, etc.)."/>
        <s v="If the system is an open-source tool, describe the vibrancy of the development community for the system by sharing the number of people and organizations that are contributing to maintaining the code."/>
        <s v="If the system is a closed source/proprietary tool describe the number of and experience levels of software implementation partners and vendors specific to different regions such as Africa and Asia."/>
        <s v="The system must have a method for providing updates (minor versions) and/or upgrades (major releases) to be regularly applied to the system in a predictable and repeatable fashion.   Additionally, the system will have regular/routine maintenance performed to keep the underlying infrastructure current."/>
        <s v="System shall have the ability to gather the necessary data points to produce the minimum KPIs designated below."/>
        <s v="System shall have the ability to adjust a KPI to meet the country’s needs. i.e., the ability to define the time range."/>
        <s v="Transactional reports (order, invoice, pick list, packing list, shipment notification, shipment confirmation, proof of delivery, returns with reason code, stock adjustments on physical counts)."/>
        <s v="Inventory reports: product quantity per location (absolute quantity, months or weeks of stock), product aging (by expiry), closed vial wastage rate, open vial wastagerate4, low stock alert."/>
        <s v="CCE reports: volumetric capacity available (per unit, per location), temperature excursion rates and durations, CCE need attention, CCE non-functional, average CCE downtime, CCE service schedule, service due, service pending, technician responsible, service outcome."/>
        <s v="SMS/email/direct messaging and dashboard notifications for all exceptions and escalation logic for aging exceptions."/>
        <s v="Sorted and filtered lists of facilities, commodities, inventory cards, and transactions for all products, requisitions, shipment notifications and confirmations, and proofs of delivery."/>
        <s v="Forecast reports for time periods &amp; levels: forecasted requirements, constrained requirements (see forecasting &amp; supply planning), future stock positions."/>
        <s v="Data quality, including on-time reporting, and completeness of data (e.g. sites reporting for the period)."/>
        <s v="Installed CCE capacity analysis: total available capacity availability and gaps against current and future capacity needs, based on inputted assumptions including supply intervals, vaccine presentations, population growth."/>
        <s v="Full Stock Availability, all tiers."/>
        <s v="Stocked According to Plan, all tiers."/>
        <s v="Stock-out Duration, all tiers."/>
        <s v="On-Time, In Full delivery (OTIF), all tiers."/>
        <s v="Forecasted Demand Ratio (forecast accuracy)."/>
        <s v="Closed Vial Wastage, all tiers."/>
        <s v="Temperature Alarm Rate and (where possible) Average Duration, all units."/>
        <s v="Functional Status and (where possible) Average Downtime of Cold Chain Equipment."/>
        <s v="Coverage Supply Ratio (coverage reported vs. items utilized)."/>
        <s v="System downtime."/>
        <s v="System usage (by user, by team / facility / other)."/>
        <s v="System backup status (success/failure, size, time taken)."/>
        <s v="System utilization (CPU, memory, disk, network)."/>
        <s v="System scheduled jobs status (success/failure, schedule, time taken)."/>
        <s v="Master data accuracy per Product, Supplier, Facility."/>
        <s v="System failures and warnings."/>
        <s v="System allows for a system administrator or power user to customize basic reports to meet their specific needs. In addition, describe the system’s capability to integrate with advanced analytics tools such as PowerBI and Tableau for custom reports and analytics."/>
        <s v="System can produce a report that shows the Inventory disposition of a product based on Funding Source of the original procurement."/>
        <s v="System provides offline capabilities for users to create placeholder product identifiers and other product information in offline mode to facilitate processes such as blind receiving for products that are not yet created in the system."/>
        <s v="System synchronizes master data from higher tier systems, either manually or on a schedule when internet is available.    "/>
        <s v="System allows capture of standardized product information including images in a centralized way. "/>
        <s v="System provides the capability to map and link standardized product identifiers such as Global Trade Item Numbers (GTINs) with national identifiers, if and when required. "/>
        <s v="System provides users the ability to create, update and delete product information based on security role."/>
        <s v="System captures history of changes made to product information records. "/>
        <s v="System provides workflows to manage updates to product information and approvals to accept updates based on security role. "/>
        <s v="System provides the ability to upload master data from data sources such as manufacturers received in spreadsheet formats."/>
        <s v="System can also classify product items based on multiple classification systems such as UNSPSC (pharma) and GPC (medical devices), etc."/>
        <s v="System can integrate with other systems to exchange product information. "/>
        <s v="System can integrate with data providers’ systems such as manufacturer systems and Global Data Synchronization Network (GDSN) data pool to receive standardized data. "/>
        <s v="System can integrate with data providers’ systems such as manufacturer systems and Global Data Synchronization Network (GDSN) data pool to provide feedback when product/attribute data is incorrect."/>
        <s v="System allows capture of facilities information in a standardized and a centralized way. "/>
        <s v="System captures population size of each facility’s catchment area to support campaign planning."/>
        <s v="System provides the capability to map and link standardized location identifiers such as Global Location Numbers (GLNs) with national identifiers, if and when required."/>
        <s v="System can integrate with other systems to exchange standardized facility information. "/>
        <s v="System allows capture of supplier master data such as supplier identifier, name, and address along with location details. "/>
        <s v="System can integrate with systems to share supplier master data. "/>
        <s v="System can map GLNs to supplier information such as supplier locations. "/>
        <s v="System provides a supplier portal where suppliers can provide their details in a standardized way. "/>
        <s v="The ability to import and export data from the system in a flat file format such as CSV, TSV, XLSX(e.g. SQL exports)."/>
        <s v="The ability to connect with and allow connection from other systems via an API over protocols such as REST, SOAP (for legacy), etc. "/>
        <s v="That have industry standard API documentation to ease discovery and integration (e.g. Open API / Swagger, WSDL)."/>
        <s v="Technologies must provide standard means of accessing data within the system that does not lock the client into proprietary data formats or storage mechanisms.  See the section on Emerging Standards* at the end of this document for recommendations on standards that should be considered as a value add for future compatibility."/>
        <s v="Capture temperature reading by CCE unit (follows the PQS Temperature Monitoring performance specification WHO/PQS/E006/DL01.1) and share data with upstream systems.   "/>
        <s v="Capture temperature excursion alarms by CCE unit (follows the PQS Temperature Monitoring performance specification WHO/PQS/E006/DL01.1 ) and share data with upstream systems."/>
        <s v="Capture Performance, Environmental, Administrative, and Use attributes by CCE unit (follows PQS EMS Data Standards WHO/PQS/E006/DL01.1) and share data with upstream systems."/>
        <s v="Capture temperature reading by transport container (follows the PQS Temperature Monitoring performance specification WHO/PQS/E006/DL01.1 ) and share data with upstream systems."/>
        <s v="System provides capability to receive product packages that do not come with GS1 barcodes or proprietary/non-GS1 barcodes by allowing users to manually enter product package details including batch number, quantity, and expiry date."/>
        <s v="System is capable of blind receiving products when advanced shipment notice details are not available in the system, by capturing shipment details while receiving of the product, quantity, batch number and expiry date from the packing list."/>
        <s v="System provides offline capabilities to perform basic operations such as receiving and syncs with the main database when the device is connected back online.  Offline activities will go through a validation for error/mismatch/duplications."/>
        <s v="System does validations of entered data to check for mandatory fields and data integrity"/>
        <s v="System provides capability to scan GS1 1D and 2d and/or proprietary/non-GS1 barcodes on product packaging barcode labels using barcode scanners to receive products against advanced shipment notices captured in the system."/>
        <s v="System allows users to record the storage location of products once they are put away."/>
        <s v="System allows capture of advanced shipment notices with details including shipment number, purchase order number, product information, unit of measure and quantity along with batch numbers and expiry dates if available and provide a forward view of the scheduled arrival based on estimated date of delivery."/>
        <s v="System provides capability to see forward schedule of deliveries based on updates received from advanced shipment notices."/>
        <s v="System can generate a goods receipt note with details such as product quantities received against ordered quantity and any quantities rejected along with rejection or receipt condition notes."/>
        <s v="System generates put away tasks once products are completely received."/>
        <s v="System generated put away tasks can be printed and/or assigned electronically."/>
        <s v="System generated put away task include allocating stock to empty storage locations to the received products."/>
        <s v="System calculates warehouse space dynamically based on inbound shipments, products’ volume, and storage availability."/>
        <s v="System provides the ability to capture serial numbers, if available, as part of advanced shipment notices."/>
        <s v="System provides capability to print barcodes for those products whose packages come without a barcode label with relevant information such as GTIN or local product identifier (if GTIN not available), batch number, quantity and expiry date. "/>
        <s v="System provides the ability to quarantine products in a quality control location based on inspection. "/>
        <s v="System generates receiving discrepancy reports after items are inspected and discrepancies are identified. "/>
        <s v="System captures warehouse equipment details and personnel skill details to help in assignment of put away tasks. "/>
        <s v="System automatically assigns put away tasks to warehouse personnel based on factors such as workload, skills, and storage space. "/>
        <s v="System provides the capability for users to perform put away tasks using handheld devices/mobile computers and records the storage location of products once they are put away."/>
        <s v="System can integrate directly with suppliers and logistics providers to exchange advanced shipment notices/shipments along with status updates. "/>
        <s v="System alerts warehouse personnel of inbound shipments, based on the captured advanced shipment notices and estimated delivery dates, to enable planning for space and labor. "/>
        <s v="System alerts issues related to storage spaces dynamically. "/>
        <s v="System captures and shares inbound processing exceptions with other systems such as procurement to enhance planning, vendor performance mgmt. and recalls. "/>
        <s v="System tracks available inventory details with information such as product identifier, batch number, expiration date and quantity"/>
        <s v="System provides offline capabilities to perform basic operations such as inventory updates, and syncs with the main database when the device is connected back online"/>
        <s v="System performs validations of entered data to check for mandatory fields and data integrity"/>
        <s v="System tracks inventory in the stored locations with information such as product identifier, batch number, expiration date and quantity "/>
        <s v="System is capable of commissioning and capturing serialized identifiers (e.g., GTIN and Serial Number). System should be able to capture aggregation and disaggregation of packing hierarchies for serialized objects."/>
        <s v="System can determine inventory replenishment needs based on factors such as reorder level, order-up-to-level, inventory position, safety or buffer stocks, and average consumption in a mnner that is configurable per product"/>
        <s v="System can integrate with order management system to generate replenishment orders based on replenishment needs"/>
        <s v="System can integrate with other systems such as Order Management to provide real time inventory data such as receipts, stock on hand and adjustments "/>
        <s v="System generates cycle count tasks randomly and physical count tasks based on warehouse count schedule, and allows printing them for warehouse personnel to perform tasks per location"/>
        <s v="System allows supervisors to accept/reject count discrepancies and automatically adjusts inventory based on acceptance or rejection "/>
        <s v="System provides capability to configure warehouse locations including aisles and bins and define what category of products get stored where "/>
        <s v="System able to assign reservations to inventory to enable distribution planning"/>
        <s v="System provides the capability to perform inventory counts using handheld devices "/>
        <s v="System assigns inventory counts automatically to warehouse personnel based on workload and skills"/>
        <s v="System is capable of capturing temperature excursion alarms by CCE unit and share events with upstream systems"/>
        <s v="System has a disposal code for when VVM has exceeded"/>
        <s v="System can capture and maintain CCE unit profiles (make, model, capacity, age, energy source, etc.)"/>
        <s v="System can capture and maintain CCE Locations (installed, stored, service site)"/>
        <s v="System can integrate with CCE to update functional status  "/>
        <s v="System can identify CCEs requiring replacement based on age of equipment, performance trend and service history"/>
        <s v="System can integrate with CCE unit to capture temperature readings"/>
        <s v="System can integrate with cold chain transport container to capture temperature readings"/>
        <s v="System supports WHO PQS interoperability standards"/>
        <s v="System maintains CCE spare parts &amp; tool sets profiles"/>
        <s v="System maintains spare parts &amp; tools inventory (location, quantity, replenishment rule, transaction)"/>
        <s v="System can generate a CCE service schedule, including maintenance activity tracking for services requested, services performed and service outcomes"/>
        <s v="System can Analyze CCE performance   "/>
        <s v="System maintains a list of CCE service providers by CCE type"/>
        <s v="System allows capture of product details including batch number, expiration date and quantity that was issued out, and accordingly updates inventory."/>
        <s v="System provides offline capabilities to perform the operation of issuing out stock and updates local inventory, and syncs with the main database when the device is connected back online."/>
        <s v="System performs validations of entered data to check for mandatory fields and data integrity."/>
        <s v="System allows capture of requisition/outbound order details including requisition number, product details, quantities. "/>
        <s v="System generates outbound shipments, with details such as shipment number and product details, based on associated outbound order in the system."/>
        <s v="System can integrate with order management system to provide real time updates regarding outbound shipments.  "/>
        <s v="System generates picklists based on various configurable criteria such as FIFO, FEFO, LIFO and use by dates."/>
        <s v="System can integrate with other systems to share shipment information and status updates electronically. "/>
        <s v="System generates picklist tasks that can be printed out for warehouse personnel to perform.  "/>
        <s v="System captures details of picked products including batch number, quantity and expiration date and associates them with shipments. "/>
        <s v="System provides ability to pack products in required pack sizes and generates and prints packing labels. "/>
        <s v="System consolidates and optimizes picklists and picking tasks based on factors such as warehouse location, order priority and product category. "/>
        <s v="System provides capability for users to perform picking task using handheld devices. "/>
        <s v="System can print packing slips/ pack lists along with shipping documents that will be used by receiving location to validate delivered commodities."/>
        <s v="The shipping documents will have weight &amp; dims based on master data/attributes."/>
        <s v="System is capable of assigning carrier information to shipments. "/>
        <s v="System is synced with demand data that is captured in transactional systems in any time bucket (weekly at minimum). "/>
        <s v="System provides the ability to upload demand data. "/>
        <s v="System retains three years of demand data to make rolling forecast in configurable time blocks (i.e. default of 12 month) using simple algorithms such as moving average. "/>
        <s v="System provides the ability to set forecast horizon to produce an extended forecast in monthly buckets."/>
        <s v="System checks for forecast accuracy to determine appropriate forecasting algorithm.  "/>
        <s v="System allows for forecast approvals by users. "/>
        <s v="System captures demand data, historic demand data and any adjustments in historic data across geographies and product hierarchies. "/>
        <s v="System analyses demand data for any outliers and smoothens data if anomalies are identified. "/>
        <s v="System uses advanced forecasting models to calculate demand in time series conditions such as multiple exponential smoothing techniques, including the option for morbidity/population-based forecasting i.e. no of recipients/episodes x treatment protocol."/>
        <s v="System provides advanced forecasting models that use factors such as population density, supply chain fluctuations, seasonality and special events that impact demand. "/>
        <s v="System allows collaborative forecasting in pre-defined forecasting cycle such as monthly and allows for collaborative adjustments and approvals. "/>
        <s v="System captures and maintains history of forecast adjustments along with reasons. "/>
        <s v="System can use adjustment data to calculate forecast adjustment accuracy in addition to forecast accuracy. "/>
        <s v="System maintains multiple product life cycle profiles and allows transfer of forecasts from a product version supporting planned phase-in/phase-out. . "/>
        <s v="System provides the ability to maintain multiple demand scenarios. "/>
        <s v="System can forecast based on triangulation of distribution, consumption and morbidity data."/>
        <s v="System provides supply planning template to capture and load inventory, demand/consumption, and supply data. "/>
        <s v="System calculates net requirements by comparing demand against availability and planned/scheduled supply. "/>
        <s v="System allows updates to supply plans based on changes in demand and supply conditions. "/>
        <s v="System suggests corrective actions needed in the supply chain to prevent stock-outs or overstocking. "/>
        <s v="System has a module to accept parameters describing a vaccination or mass drug administration campaign, and calculates additional supplies required."/>
        <s v="System provides multiple demand and supply planning templates to facilitate simulation with alternative solutions to select best plan. "/>
        <s v="System measures supply plan accuracy and identifies planning exceptions for planners to take action and resolve. "/>
        <s v="System provides plan simulations with alternate solutions. "/>
        <s v="System measures accuracy across multiple simulation plans and allows selecting the best plan. "/>
        <s v="System provides real time collaborative planning with suppliers to consider supplier capacity and adjust plan based on supply chain exceptions. "/>
        <s v="System provides integration of plan data with other supply chain systems and ecosystems such as HIS and regulatory to enable end-to-end visibility and enhanced digital collaboration. "/>
        <s v="System maintains annual procurement plans and can identify sourcing requirements. "/>
        <s v="System uses inventory data and demand data to determine sourcing requirements that feed into annual procurement plans. "/>
        <s v="System allows supply planning at national level and each supply chain level to determine sourcing requirements. "/>
        <s v="System monitors and alerts for expiring contracts in advance  using configurable time blocks (i.e. default of 12 month)."/>
        <s v="System uses procurement plans to establish procurement budgets and ceilings for suppliers.  "/>
        <s v="System creates individual procurement plans using configurable time blocks (i.e. default of 12 month) rolling forecasts for products that might require new contracts. "/>
        <s v="System captures new contracting requirements along with procurement specifications. "/>
        <s v="System can use multiyear forecast data to determine sourcing needs. "/>
        <s v="System uses product classification and master data to source items and be able to aggregate orders for management and reporting purposes."/>
        <s v="System automatically validates contract values against the established budget and ceilings. "/>
        <s v="System allows multiple sourcing strategies such as direct drop shipping and vendor managed inventory. "/>
        <s v="System allows collaboration with sourcing stakeholders such as suppliers, manufacturers, and freight forwarders. "/>
        <s v="System uses distribution and consumption data along with lead time and logistics costs to calculate sourcing needs and frequency. "/>
        <s v="System provides standard contract templates for different contract types such as firm fixed price and blanket purchase agreement. "/>
        <s v="System provides ability to capture contract specifics such as supplier details, product information, pricing information, period of performance and necessary contractual terms. "/>
        <s v="System validates mandatory fields of the contract and checks for data integrity."/>
        <s v="System tracks contract approvals. "/>
        <s v="System allows uploading contracts, addendums, and changes as part of original approved contract. "/>
        <s v="System provides the ability to manage RFx events to facilitate competitive bidding. "/>
        <s v="System allows contract addendums and changes and maintains history/audit of those changes. "/>
        <s v="System provides a contract management workflow that allows reviews and approvals. "/>
        <s v="System allows collaborative reviews and approvals through electronic signatures with suppliers and procurement &amp; risk teams through portals. "/>
        <s v="System allows capture of supplier name, address, sites that can be cross-referenced across sourcing and contractual documentation. "/>
        <s v="System validates mandatory fields of supplier data and checks for data integrity. "/>
        <s v="System utilizes transactional data uploaded in the system to analyze supplier performance. "/>
        <s v="System provides a supplier portal for suppliers to register and provide supplier master data with GLN. "/>
        <s v="System uses uploaded transactional data to explore strategic sourcing and analyze spendings by product category. "/>
        <s v="System uses transactional data with product and supplier master data for automated KPI and performance analysis. "/>
        <s v="System is integrated with other systems to share supplier information for operational and financial processes. "/>
        <s v="System can rate suppliers and alerting for performance exceptions. "/>
        <s v="System generates unique purchase order numbers and provides the ability to capture purchase order details including header details such as address and line details such as product information, quantity, and price. "/>
        <s v="System leverages product master data to select from when generating orders."/>
        <s v="System does purchase order validations such as checking for mandatory fields and data integrity.   "/>
        <s v="System allows purchase order modifications with along appropriate reasons and maintains history/audit of modifications. "/>
        <s v="System identifies process exceptions such as delays. "/>
        <s v="System is capable to tracking various purchase order workflow statuses. "/>
        <s v="System can integrate directly with suppliers to exchange purchase orders and order updates. "/>
        <s v="System can integrate with other operational systems to share procurement information for visibility and various processes such as payments. "/>
        <s v="System automatically notifies process exceptions to authorized personnel and allows them to resolve through the system. "/>
        <s v="System is capable of interfacing with eProcurement portals to exchange information for publishing tenders and results of tendering for further contract management."/>
        <s v="System can integrate with order management system/module to facilitate direct drop shipping. "/>
        <s v="Systems can integrate with warehouse management system to automatically initiate replenishment orders based on inventory needs. "/>
        <s v="System is capable of tracking purchase order fulfillment statuses with timestamps. "/>
        <s v="System can create advance shipment notices linked to purchase order line/s. "/>
        <s v="System allows creation of multiple advance shipment notices against a purchase order. "/>
        <s v="System allows capture of receipts, along with details such as batch number, quantity, and expiration date, against advanced shipment notices.  "/>
        <s v="System updates purchase order status based on status of associated advanced shipment notices and closes out the purchase order based on completion of receipts against advance shipment notices. "/>
        <s v="System can integrate with other operational systems as well as supplier systems via electronic data interchange (EDI) or other appropriate mechanism to exchange data such as purchase order modifications and status updates and inbound advanced shipment notices. "/>
        <s v="System provides the ability to create simple inventory requests with product and quantity details, in off-line mode to sync with the main database once the system is available online."/>
        <s v="System allows creation of requisition orders to pull inventory from upstream facilities and distribution or transfer orders to push inventory to downstream facilities."/>
        <s v="System generates unique order numbers and provides the ability to capture order details including header details such as delivery address and line details such as product information, quantity and price. "/>
        <s v="System does order validations such as checking for mandatory fields and data integrity. "/>
        <s v="System provides delivery estimates for requisition based on item lead times. "/>
        <s v="System provides automated requisitions workflow management to coordinate approvals and rejections.  "/>
        <s v="System identifies processing exceptions such as delays and alerts appropriate personnel. "/>
        <s v="System is capable of initiating and managing returns and recalls of damaged or sub-standard quality products and link the returns and recalls to original requisition order. "/>
        <s v="System validates requisition automatically against available budget/funds pulled from financial systems. "/>
        <s v="System can integrate with fulfillment locations (inventory systems) to provide visibility to inventory across the supply chain when placing a requisition. "/>
        <s v="System schedules fulfillment of requisitions based on promised/requested delivery dates and inventory availability across fulfillment locations including future inventory. "/>
        <s v="System provides delivery estimates for requisitions based on shipping location proximity, logistics &amp; transportation lead time in addition to any item specific lead times. "/>
        <s v="System dynamically updates delivery estimates based on information from other systems on changing conditions. "/>
        <s v="System can integrate with other systems to exchange order information and updates. "/>
        <s v="System can capture and process requisitions for non-catalog products to trigger linked sourcing and procurement process. "/>
        <s v="System is capable of reconciling and tracking requisitions against supply/distribution plans. "/>
        <s v="System is capable of automatically triggering requisitions based on demand/dispensing and inventory consumption patterns in downstream systems. "/>
        <s v="System is capable of triggering and linking requisitions with procurements when warehouse inventory is not available. "/>
        <s v="System alerts users when requisition is ready to be fulfilled/ready for pickup and/or shipped."/>
        <s v="System is capable of allocating inventories automatically based on availability and shelf life with the ability to override allocations if required. "/>
        <s v="System is capable of printing requisition orders. "/>
        <s v="System ensures that allocated inventory is not available for allocation to other requisition orders. "/>
        <s v="System can integrate with fulfillment systems to share requisition order details and track fulfillment statuses/updates. "/>
        <s v="System allocates optimal requisition fulfillment location based on multiple factors such as availability, proximity, and shelf life. "/>
        <s v="System is capable of prioritizing, and allocating inventory locations to fulfill requisitions, based on changing circumstances like stock outs in a location."/>
        <s v="System is capable of tracking detailed fulfillment stages end to end by integrating with other systems."/>
        <s v="System is capable of dynamically adjusting inventory allocations based on changing scenarios shared by other systems such as WMS. "/>
        <s v="System can link receipts to original requisitions to mark the requisitions as completely fulfilled or partially fulfilled depending on received vs ordered quantities."/>
        <s v="System tracks and uses detailed fulfillment stages for exception management with the ability for users to take necessary action."/>
        <s v="System assigns optimal routes based on vehicle space, sequence, and distance to different destinations while providing options to manually adjust or override routes."/>
        <s v="System can optimize routes based on various criteria including volume, urgency, and distance etc. "/>
        <s v="System uses real time updates of weather/traffic and coordinated updates from shipping and receiving systems for route optimization."/>
        <s v="System provides simulation-based network and route optimization options. "/>
        <s v="System captures and shares inbound processing exceptions with other systems such as procurement to enhance planning, vendor performance management and recalls. "/>
        <s v="System provides the ability to generate proofs of delivery and update transportation statuses manually. "/>
        <s v="System can use master data (weights &amp; dims to provide truck size for each delivery."/>
        <s v="System captures real-time transportation statuses (shipped, in-transit, delivered etc.) based on electronic updates from drivers. "/>
        <s v="System can integrate with other systems to share transportation statuses and provide other updates. "/>
        <s v="System can integrate with transporter’s vehicle tracker (GPS) application for real time movement visibility. "/>
        <s v="System captures electronic proofs of delivery and automatically shares them real time with all connected supply chain systems. "/>
        <s v="System can integrate with vehicle sensors or smart vehicle monitors to track data elements such as tire pressure, fuel consumption and speed limits."/>
        <s v="System allows upload of freight invoices and payment details. "/>
        <s v="System can automatically link freight invoices with associated shipments and deliveries. "/>
        <s v="System allows reconciliation and consolidation of freight bills and invoices.  "/>
        <s v="System adjusts, audits, and allocates freight bills to respective orders/shipments. "/>
        <s v="System provides ability to process payments to logistics vendors. "/>
        <s v="System can interpret globally standardized identifiers such as Global Trade Item Numbers (GTINs) from scanned GS1 (Global Standards) 1D and 2D barcodes on product packaging labels and/or pallet labelling (SSCC), and verify against either a national product master database or a commercial or global product master data repository like GDSN."/>
        <s v="System can interpret batch numbers and expiry dates, in addition to GTINs, from scanned GS1 1D and 2D barcodes on product packaging labels, and verify them against a central national database or a commercial or global repository."/>
        <s v="System can interpret serial numbers, in addition to GTIN, batch number and expiry date, from scanned GS1 barcodes on product packaging labels, and verify them against a central national database or a commercial or global repository."/>
        <s v="System can track major milestone physical movements of commodities across the supply chain. "/>
        <s v="System is capable of tracing products by batch numbers across the supply chain. "/>
        <s v="System can integrate with other regional or global traceability systems to either exchange information such as master data (GTINs), transactional data (batch and serial numbers, event data) or to track, trace and verify commodities to address cross-border product falsifications."/>
        <s v="System can initiate recalls of batches distributed within the country based on the traced commodities."/>
        <s v="System can track and trace all physical commodity movements by scanning GS1 barcode on a physical product’s packaging label and associating the scanned data with master and transactional data. "/>
        <s v="System is capable of tracking and tracing specific instance of the products by serial numbers across the supply chain. "/>
        <s v="System must also capture results of flagged or inspected incidents."/>
        <s v="System can initiate national supply chain level recalls based on global product quality alerts. "/>
        <s v="The vendor providing the hosting options must fully describe the SLA (in the case of an outsourced option) or OLA (in the case of self-hosting) on the following key points:_x000a_•_x0009_Uptime % requirements and how uptime is to be measured_x000a_•_x0009_How scheduled downtime for maintenance is handled_x000a_What form of credit is applied when an SLA/OLA condition fails to meet its objectives."/>
        <s v="When selecting an outsourced or cloud-based solution, the vendor must demonstrate how the control of the data remains with the country and what roles with the vendor will have access to the unencrypted data."/>
        <s v="When selecting an outsourced or cloud-based solution, the system must be able to generate full extracts of both detail and summarized data on a regularly shared with the country in an automated manner."/>
        <s v="System documentation shall describe the approximate bandwidth needed to perform basic functions of the system.  "/>
        <s v="System documentation shall describe how sensitive the application is to conditions of high latency where connectivity may be limited and slow."/>
        <s v="System documentation shall be able to describe how the system can cache content and/or work in offline mode when connectivity is not available.  Describe how the application then handles synchronization of data once connectivity is restored."/>
        <s v="System has the capability to use mobile devices to view and execute basic workflow actions."/>
        <s v="Mobile application systems are GPRS compatible for GSM data exchange."/>
        <s v="Mobile application supports scanning of barcode and DataMatrix code."/>
        <s v="System must be able to achieve the target full implementation scalability while maintaining effective user responsiveness.  The target for full implementation must be described in terms of the number of products, trade items, users, suppliers and sites and total transactions over a five-year period."/>
        <s v="System administrator can maintain the system in multiple languages by being able to change labels and descriptions and help text."/>
        <s v="System administrators can adjust screen configuration defaults and the changing of labels."/>
        <s v="System/vendor will create, present and provide updates to system documentation and how this is available to the end user."/>
        <s v="System/vendor will create, present and provide updates to system administration documentation and how this is available to the technical and support users."/>
        <s v="System administrator shall have the ability to configure the password complexity, password lockout threshold and password resets in compliance with the country’s information technology password policy."/>
        <s v="System administrator shall have the ability to provision users and assignment of security roles that will follow the ‘least privileged’ approach needed."/>
        <s v="System shall have a secure audit log of all changes to security settings and privileges.  Transactional data shall have the ability to have key fields flagged for auditing as set by the system administrator.  "/>
        <s v="Encryption in motion: system shall have the ability to encrypt all data in transit using industry standard encryption protocols such as SSL."/>
        <s v="Encryption at rest: system shall have the ability to encrypt data at rest using industry standard encryption protocols such as PKI."/>
        <s v="The shipping documents will have weight &amp; dims based on master data/attributes" u="1"/>
        <s v="System retains three years of demand data to make 12 month rolling forecast using simple algorithms such as moving average " u="1"/>
        <s v="Describe the extent to which the tool can support requirements throughout the box features or through flexible configurations as opposed to customizations and extensions that require additional coding and maintenance." u="1"/>
        <s v="System uses procurement plans to establish procurement budgets and ceilings for suppliers  " u="1"/>
        <s v="System can initiate national supply chain level recalls based on global product quality alerts " u="1"/>
        <s v="System can integrate with other systems to exchange standardized facility information " u="1"/>
        <s v="System can integrate with other transactional systems to exchange product information " u="1"/>
        <s v="Technologies should provide standard means of accessing data within the system that does not lock the client into proprietary data formats or storage mechanisms.  See the section on Emerging Standards* at the end of this document for recommendations on standards that should be considered as a value add for future compatibility." u="1"/>
        <s v="System allows capture of requisition/outbound order details including requisition number, product details, quantities " u="1"/>
        <s v="System is synced with demand data that is captured in transactional systems in any time bucket (weekly at minimum) " u="1"/>
        <s v="System assigns optimal routes based on vehicle space, sequence, and distance to different destinations while providing options to manually adjust or override routes" u="1"/>
        <s v="System can integrate with other operational systems as well as supplier systems via electronic data interchange (EDI) or other appropriate mechanism to exchange data such as purchase order modifications and status updates and inbound advanced shipment notices " u="1"/>
        <s v="System provides ability to process payments to logistics vendors " u="1"/>
        <s v="Describe how features and changes are prioritized for inclusion in the base product offering of the system and how these make their way into the Upgrade cycle." u="1"/>
        <s v="System captures details of picked products including batch number, quantity and expiration date and associates them with shipments " u="1"/>
        <s v="System validates mandatory fields of supplier data and checks for data integrity " u="1"/>
        <s v="System provides capability to print barcodes for those products whose packages come without a barcode label with relevant information such as GTIN or local product identifier (if GTIN not available), batch number, quantity and expiry date" u="1"/>
        <s v="System provides a contract management workflow that allows reviews and approvals " u="1"/>
        <s v="System is capable to tracking various purchase order workflow statuses " u="1"/>
        <s v="System maintains annual procurement plans and can identify sourcing requirements " u="1"/>
        <s v="System provides the ability to upload demand data " u="1"/>
        <s v="System identifies processing exceptions such as delays and alerts appropriate personnel " u="1"/>
        <s v="SMS/email/direct messaging and dashboard notifications for all exceptions and escalation logic for aging exceptions" u="1"/>
        <s v="System provides supply planning template to capture and load inventory, demand/consumption, and supply data " u="1"/>
        <s v="System can integrate with order management system to provide real time updates regarding outbound shipments  " u="1"/>
        <s v="System does order validations such as checking for mandatory fields and data integrity " u="1"/>
        <s v="Inventory reports: product quantity per location (absolute quantity, months or weeks of stock), product aging (by expiry), closed vial wastage rate, open vial wastagerate4, low stock alert," u="1"/>
        <s v="System does purchase order validations such as checking for mandatory fields and data integrity   " u="1"/>
        <s v="System provides delivery estimates for requisition based on item lead times " u="1"/>
        <s v="System is capable of dynamically adjusting inventory allocations based on changing scenarios shared by other systems such as WMS " u="1"/>
        <s v="System can integrate with vehicle sensors or smart vehicle monitors to track data elements such as tire pressure, fuel consumption and speed limits" u="1"/>
        <s v="System creates individual procurement plans using 12 month rolling forecasts for products that might require new contracts " u="1"/>
        <s v="Describe how updates (minor versions) and/or upgrades (major releases) are regularly applied to the system and how frequently these are expected to happen.  " u="1"/>
        <s v="System uses distribution and consumption data along with lead time and logistics costs to calculate sourcing needs and frequency " u="1"/>
        <s v="System suggests corrective actions needed in the supply chain to prevent stock-outs or overstocking " u="1"/>
        <s v="System can integrate with systems to share supplier master data " u="1"/>
        <s v="The system must have a method for providing customizations and extensions that are developed for the system and what impact these have when performing upgrades." u="1"/>
        <s v="System synchronizes master data from higher tier systems, either manually or on a schedule when internet is available  " u="1"/>
        <s v="System should also capture results of flagged or inspected incidents" u="1"/>
        <s v="System provides delivery estimates for requisitions based on shipping location proximity, logistics &amp; transportation lead time in addition to any item specific lead times " u="1"/>
        <s v="System schedules fulfillment of requisitions based on promised/requested delivery dates and inventory availability across fulfillment locations including future inventory " u="1"/>
        <s v="System is capable of reconciling and tracking requisitions against supply/distribution plans " u="1"/>
        <s v="If the system is a closed source/proprietary tool describe what level of access is provided to source code that will be specific to the implementation and applicable configurations, customizations, and extensions. _x000a_What is the license model for the Software and how does this affect any customizations?  (e.g., is it AGPL, MIT, etc.)" u="1"/>
        <s v="System provides real time collaborative planning with suppliers to consider supplier capacity and adjust plan based on supply chain exceptions " u="1"/>
        <s v="System is capable of automatically triggering requisitions based on demand/dispensing and inventory consumption patterns in downstream systems " u="1"/>
        <s v="System is capable of blind receiving products when advanced shipment notice details are not available in the system, by capturing shipment details while receiving along with batch number and expiry date" u="1"/>
        <s v="System provides offline capabilities to perform the operation of issuing out inventory and updates local inventory, and syncs with the main database when the device is connected back online" u="1"/>
        <s v="System is capable of triggering and linking requisitions with procurements when warehouse inventory is not available " u="1"/>
        <s v="Data quality, including on-time reporting, and completeness of data (e.g. sites reporting for the period)" u="1"/>
        <s v="System monitors and alerts for expiring contracts in advance " u="1"/>
        <s v="System provides plan simulations with alternate solutions " u="1"/>
        <s v="System provides users the ability to create, update and delete product information based on security role" u="1"/>
        <s v="The vendor providing the hosting options must fully describe the SLA (in the case of an outsourced option) or OLA (in the case of self-hosting) on the following key points:_x000a_•_x0009_Uptime % requirements and how uptime is to be measured_x000a_•_x0009_How scheduled downtime for maintenance is handled_x000a_What form of credit is applied when an SLA/OLA condition fails to meet its objectives" u="1"/>
        <s v="System provides ability to pack products in required pack sizes and generates and prints packing labels " u="1"/>
        <s v="System alerts warehouse personnel of inbound shipments, based on the captured advanced shipment notices and estimated delivery dates, to enable planning for space and labor " u="1"/>
        <s v="System can forecast based on triangulation of consumption data and morbidity " u="1"/>
        <s v="System allows supply planning at national level and each supply chain level to determine sourcing requirements " u="1"/>
        <s v="Mobile application systems are GPRS compatible for GSM data exchange" u="1"/>
        <s v="System is capable of tracking detailed fulfillment stages end to end by integrating with other systems" u="1"/>
        <s v="System provides automated requisitions workflow management to coordinate approvals and rejections  " u="1"/>
        <s v="System is capable of tracking and tracing specific instance of the products by serial numbers across the supply chain " u="1"/>
        <s v="System can track major milestone physical movements of commodities across the supply chain " u="1"/>
        <s v="System provides integration of plan data with other supply chain systems and ecosystems such as HIS and regulatory to enable end-to-end visibility and enhanced digital collaboration " u="1"/>
        <s v="System can interpret serial numbers, in addition to GTIN, batch number and expiry date, from scanned GS1 barcodes on product packaging labels, and verify them against a central national database or a commercial or global repository" u="1"/>
        <s v="System provides offline capabilities to perform the operation of issuing out stock and updates local inventory, and syncs with the main database when the device is connected back online" u="1"/>
        <s v="System creates individual procurement plans in configurable time blocks (i.e. default of 12 month) rolling forecasts for products that might require new contracts " u="1"/>
        <s v="System can generate a goods receipt note with details such as product quantities received against ordered quantity and any quantities rejected along with rejection or receipt condition notes" u="1"/>
        <s v="System allocates optimal requisition fulfillment location based on multiple factors such as availability, proximity, and shelf life " u="1"/>
        <s v="Capture temperature reading by CCE unit (follows the PQS Temperature Monitoring performance specification) " u="1"/>
        <s v="System tracks contract approvals " u="1"/>
        <s v="System uses inventory data and demand data to determine sourcing requirements that feed into annual procurement plans " u="1"/>
        <s v="System allows capture of supplier name, address, sites that can be cross-referenced across sourcing and contractual documentation " u="1"/>
        <s v="CCE reports: volumetric capacity available (per unit, per location), temperature excursion rates and durations, CCE need attention, CCE non-functional, average CCE downtime, CCE service schedule, service due, service pending, technician responsible, service outcome" u="1"/>
        <s v="System identifies process exceptions such as delays " u="1"/>
        <s v="System allows capture of supplier master data such as supplier identifier, name, and address along with location details " u="1"/>
        <s v="System provides the ability to quarantine products in a quality control location based on inspection " u="1"/>
        <s v="System allows capture of product details including batch number, expiration date and quantity that was issued out, and accordingly updates inventory" u="1"/>
        <s v="System can integrate with other operational systems as well as supplier systems via electronic data interchange (EDI) or appropriate mechanism to exchange data such as purchase order modifications and status updates and inbound advanced shipment notices " u="1"/>
        <s v="System allows updates to supply plans based on changes in demand and supply conditions " u="1"/>
        <s v="System allows for forecast approvals by users " u="1"/>
        <s v="System is capable of prioritizing, and allocating inventory locations to fulfill requisitions, based on changing circumstances like stock outs in a location" u="1"/>
        <s v="System provides workflows to manage updates to product information and approvals to accept updates " u="1"/>
        <s v="System monitors and alerts for expiring contracts in advance in configurable time blocks (i.e. default of 12 month)" u="1"/>
        <s v="System utilization (CPU, memory, disk, network)" u="1"/>
        <s v="System can track and trace all physical commodity movements by scanning GS1 barcode on a physical product’s packaging label and associating the scanned data with master and transactional data " u="1"/>
        <s v="System allows capture of advanced shipment notices with details including shipment number, purchase order number, product information, unit of measure and quantity along with batch numbers and expiry dates if available, and provide a forward view of the scheduled arrival" u="1"/>
        <s v="System can integrate directly with suppliers to exchange purchase orders and order updates " u="1"/>
        <s v="System can initiate recalls of batches distributed within the country based on the traced commodities" u="1"/>
        <s v="System generates put away tasks once products are completely received, by allocating empty storage locations for received products, and allows printing of tasks for warehouse personnel to perform " u="1"/>
        <s v="System provides the ability to upload master data from data sources such as manufacturers received in spreadsheet formats" u="1"/>
        <s v="System provides multiple demand and supply planning templates to facilitate simulation with alternative solutions to select best plan " u="1"/>
        <s v="System tracks and uses detailed fulfillment stages for exception management with the ability for users to take necessary action " u="1"/>
        <s v="System can capture and process requisitions for non-catalog products to trigger linked sourcing and procurement process " u="1"/>
        <s v="Installed CCE capacity analysis: total available capacity availability and gaps against current and future capacity needs, based on inputted assumptions including supply intervals, vaccine presentations, population growth" u="1"/>
        <s v="That have industry standard API documentation to ease discovery and integration (e.g. Open API / Swagger, WSDL)" u="1"/>
        <s v="System usage (by user, by team / facility / other)" u="1"/>
        <s v="System can determine inventory replenishment needs based on factors such as min-max, safety or buffer stock and average consumption" u="1"/>
        <s v="System generates picklist tasks that can be printed out for warehouse personnel to perform  " u="1"/>
        <s v="System can map GLNs to supplier information such as supplier locations " u="1"/>
        <s v="System can print packing slips/ pack lists along with shipping documents that will be used by receiving location to validate delivered commodities" u="1"/>
        <s v="System allows capture of standardized product information including images in a centralized way " u="1"/>
        <s v="System measures accuracy across multiple simulation plans and allows selecting the best plan " u="1"/>
        <s v="System checks for forecast accuracy to determine appropriate forecasting algorithm  " u="1"/>
        <s v="System provides capability to print barcodes with relevant information such as GTIN or local product identifier (if GTIN not available), batch number, quantity and expiry date, for those products whose packages come without a barcode label" u="1"/>
        <s v="System can integrate with other systems to share shipment information and status updates electronically " u="1"/>
        <s v="System failures and warnings" u="1"/>
        <s v="System provides offline capabilities to perform basic operations such as receiving and syncs with the main database when the device is connected back online.  Offline activites will go through a validation for error/mismatch/duplications" u="1"/>
        <s v="System captures and shares inbound processing exceptions with other systems such as procurement to enhance planning, vendor performance mgmt. and recalls " u="1"/>
        <s v="System provides ability to capture contract specifics such as supplier details, product information, pricing information, period of performance and necessary contractual terms " u="1"/>
        <s v="Describe how the system can achieve the target full implementation scalability while maintaining effective user responsiveness.  The target for full implementation must be described in terms of the number of products, trade items, users, suppliers and sites and total transactions over a five-year period." u="1"/>
        <s v="System allows creation of multiple advance shipment notices against a purchase order " u="1"/>
        <s v="System dynamically updates delivery estimates based on information from other systems on changing conditions " u="1"/>
        <s v="System provides capability to receive product packages that do not come with GS1 barcodes or proprietary/non-GS1 barcodes by allowing users to manually enter product package details including batch number, quantity, and expiry date" u="1"/>
        <s v="System provides the ability to maintain multiple demand scenarios " u="1"/>
        <s v="System provides offline capabilities to perform basic operations such as receiving and syncs with the main database when the device is connected back online" u="1"/>
        <s v="System automatically validates contract values against the established budget and ceilings " u="1"/>
        <s v="System can integrate with fulfillment locations (inventory systems) to provide visibility to inventory across the supply chain when placing a requisition " u="1"/>
        <s v="System generates picklists based on various configurable criteria such as FIFO, FEFO, LIFO and use by dates" u="1"/>
        <s v="System synchronizes master data across systems regularly, including with those that captured data in offline mode and provides users the ability to rectify data quality and integrity issues" u="1"/>
        <s v="System captures and shares inbound processing exceptions with other systems such as procurement to enhance planning, vendor performance management and recalls " u="1"/>
        <s v="System can integrate with other regional or global traceability systems to either exchange information such as master data (GTINs), transactional data (batch and serial numbers, event data) or to track, trace and verify commodities to address cross-border product falsifications" u="1"/>
        <s v="System provides a supplier portal where suppliers can provide their details in a standardized way " u="1"/>
        <s v="System is capable of allocating inventories automatically based on availability and shelf life with the ability to override allocations if required " u="1"/>
        <s v="System allows capture of receipts, along with details such as batch number, quantity, and expiration date, against advanced shipment notices  " u="1"/>
        <s v="The provider of the system must have a way for users to provide input on features and changes are prioritized for inclusion in the base product offering of the system and how these make their way into the Upgrade cycle." u="1"/>
        <s v="System captures population size of each facility’s catchment area to support campaign planning" u="1"/>
        <s v="Stocked According to Plan, all tiers" u="1"/>
        <s v="System provides the ability to manage RFx events to facilitate competitive bidding " u="1"/>
        <s v="System allows collaborative forecasting in pre-defined forecasting cycle such as monthly and allows for collaborative adjustments and approvals " u="1"/>
        <s v="System captures new contracting requirements along with procurement specifications " u="1"/>
        <s v="Capture temperature reading by CCE  unit (follows the PQS  Temperature Monitoring performance specification WHO/PQS/E006/DL01.1) and share data with upstream systems.    " u="1"/>
        <s v="System can automatically link freight invoices with associated shipments and deliveries " u="1"/>
        <s v="System provides capability for users to perform picking task using handheld devices " u="1"/>
        <s v="System automatically notifies process exceptions to authorized personnel and allows them to resolve through the system " u="1"/>
        <s v="System is capable of capturing temperature excursion alarms by CCE unit" u="1"/>
        <s v="System can forecast based on triangulation of distribution, consumption and morbidity data" u="1"/>
        <s v="System is capable of blind receiving products when advanced shipment notice details are not available in the system, by capturing shipment details while receiving of the product, quantity, batch number and expiry date from the packing list" u="1"/>
        <s v="System is capable of capturing serialization data and aggregating and disaggregating serialization data across all transactions " u="1"/>
        <s v="System provides a supplier portal for suppliers to register and provide supplier master data with GLN " u="1"/>
        <s v="System consolidates and optimizes picklists and picking tasks based on factors such as warehouse location, order priority and product category " u="1"/>
        <s v="Forecasted Demand Ratio (forecast accuracy)" u="1"/>
        <s v="System provides the capability to map and link standardized product identifiers such as Global Trade Item Numbers (GTINs) with national identifiers, if and when required " u="1"/>
        <s v="Systems can integrate with warehouse management system to automatically initiate replenishment orders based on inventory needs " u="1"/>
        <s v="System measures supply plan accuracy and identifies planning exceptions for planners to take action and resolve " u="1"/>
        <s v="System is capable of assigning carrier information to shipments " u="1"/>
        <s v="System can interpret batch numbers and expiry dates, in addition to GTINs, from scanned GS1 1D and 2D barcodes on product packaging labels, and verify them against a central national database or a commercial or global repository" u="1"/>
        <s v="System provides users the ability to create, update and delete product information " u="1"/>
        <s v="Full Stock Availability, all tiers" u="1"/>
        <s v="System adjusts, audits, and allocates freight bills to respective orders/shipments " u="1"/>
        <s v="System uses transactional data with product and supplier master data for automated KPI and performance analysis " u="1"/>
        <s v="Master data accuracy per Product, Supplier, Facility" u="1"/>
        <s v="System retains three years of demand data to make rolling forecast in configurable time blocks (i.e. deafult of 12 month) using simple algorithms such as moving average " u="1"/>
        <s v="System allows multiple sourcing strategies such as direct drop shipping and vendor managed inventory " u="1"/>
        <s v="When selecting an outsourced or cloud-based solution, the system must be able to generate full extracts of the data on a regularly shared with the country in an automated manner" u="1"/>
        <s v="System provides standard contract templates for different contract types such as firm fixed price and blanket purchase agreement " u="1"/>
        <s v="System is capable of interfacing with eProcurement portals to exchange information for publishing tenders and results of tendering for further contract management" u="1"/>
        <s v="System ensures that allocated inventory is not available for allocation to other requisition orders " u="1"/>
        <s v="System can integrate with transactional systems to share supplier master data " u="1"/>
        <s v="System maintains multiple product life cycle profiles and allows transfer of forecasts from a product version supporting planned phase-in/phase-out" u="1"/>
        <s v="System uses product classification and master data to source items and be able to aggregate orders for management and reporting purposes" u="1"/>
        <s v="System alerts users when requisition is ready to be fulfilled/ready for pickup" u="1"/>
        <s v="System downtime" u="1"/>
        <s v="System leverages product master data to select from when generating orders" u="1"/>
        <s v="System can use multiyear forecast data to determine sourcing needs " u="1"/>
        <s v="System is integrated with other systems to share supplier information for operational and financial processes " u="1"/>
        <s v="System captures demand data, historic demand data and any adjustments in historic data across geographies and product hierarchies " u="1"/>
        <s v="The ability to import and export data from the system in a flat file format such as CSV, TSV, XLSX (e.g. SQL exports)" u="1"/>
        <s v="System uses uploaded transactional data to explore strategic sourcing and analyze spendings by product category " u="1"/>
        <s v="Capture temperature reading by transport container (follows the PQS Temperature Monitoring performance specification)" u="1"/>
        <s v="System allows purchase order modifications with along appropriate reasons and maintains history/audit of modifications " u="1"/>
        <s v="System alerts issues related to storage spaces dynamically " u="1"/>
        <s v="System providescapability to scan GS1 1D and 2D and/or proprietary/non-GS1 barcodes on product packaging barcode labels useg barcode scanners to receive products against advanced shipment notices captured in te system" u="1"/>
        <s v="System backup status (success/failure, size, time taken)" u="1"/>
        <s v="System can link receipts to original requisitions to mark the requisitions as completely fulfilled or partially fulfilled depending on received vs ordered quantities" u="1"/>
        <s v="System provides simulation-based network and route optimization options " u="1"/>
        <s v="System can integrate with other transactional systems to exchange standardized facility information " u="1"/>
        <s v="System allows reconciliation and consolidation of freight bills and invoices  " u="1"/>
        <s v="System maintains multiple product life cycle profiles and allows transfer of forecasts from a product version being retired to a newer version. " u="1"/>
        <s v="System provides the capability for users to perform put away tasks using handheld devices/mobile computers and records the storage location of products once they are put away" u="1"/>
        <s v="System can integrate with other systems to exchange product information " u="1"/>
        <s v="System alerts users when requisition is ready to be fulfilled/ready for pickup and/or shipped" u="1"/>
        <s v="System can integrate with fulfillment systems to share requisition order details and track fulfillment statuses/updates " u="1"/>
        <s v="System provides the ability to capture serial numbers, if available, as part of advanced shipment notices" u="1"/>
        <s v="System captures history of changes made to product information records " u="1"/>
        <s v="System can integrate with order management system/module to facilitate direct drop shipping " u="1"/>
        <s v="System provides the ability to create simple inventory requests with product and quantity details, in off-line mode to sync with the main database once the system is available online" u="1"/>
        <s v="System allows uploading contracts, addendums, and changes as part of original approved contract " u="1"/>
        <s v="Transactional reports (order, invoice, pick list, packing list, shipment notification, shipment confirmation, proof of delivery, returns with reason code, stock adjustments on physical counts)" u="1"/>
        <s v="System can interpret globally standardized identifiers such as Global Trade Item Numbers (GTINs) from scanned GS1 (Global Standards) 1D and 2D barcodes on product packaging labels AND/OR PALLET LABELLING (SSCC), and verify against either a national product master database or a commercial or global product master data repository like GDSN" u="1"/>
        <s v="System generates unique purchase order numbers and provides the ability to capture purchase order details including header details such as address and line details such as product information, quantity, and price " u="1"/>
        <s v="Closed Vial Wastage, all tiers" u="1"/>
        <s v="System allows upload of freight invoices and payment details " u="1"/>
        <s v="System utilizes transactional data uploaded in the system to analyze supplier performance " u="1"/>
        <s v="System is capable of printing requisition orders " u="1"/>
        <s v="Coverage Supply Ratio (coverage reported vs. doses utilized)" u="1"/>
        <s v="Coverage Supply Ratio (coverage reported vs. items utilized)" u="1"/>
        <s v="System validates requisition automatically against available budget/funds pulled from financial systems " u="1"/>
        <s v="System provides the ability to set forecast horizon to produce an extended forecast in monthly buckets" u="1"/>
        <s v="System scheduled jobs status (success/failure, schedule, time taken)" u="1"/>
        <s v="System captures warehouse equipment details and personnel skill details to help in assignment of put away tasks " u="1"/>
        <s v="If the system is an open-source tool, describe the vibrancy of the development community for the system by sharing the number of people and organizations that are contributing to maintaining the code. _x000a_If the system is a closed source/proprietary tool describe the number of and experience levels of software implementation partners and vendors specific to different regions such as Africa and Asia." u="1"/>
        <s v="System can integrate with data providers’ systems such as manufacturer systems and Global Data Synchronization Network (GDSN) data pool to receive standardized data " u="1"/>
        <s v="System calculates warehouse space dynamically based on inbound shipments, products' volume, and storage availability" u="1"/>
        <s v="System can integrate with other systems to exchange order information and updates " u="1"/>
        <s v="System captures and maintains history of forecast adjustments along with reasons " u="1"/>
        <s v="System updates purchase order status based on status of associated advanced shipment notices and closes out the purchase order based on completion of receipts against advance shipment notices " u="1"/>
        <s v="Temperature Alarm Rate and (where possible) Average Duration, all units" u="1"/>
        <s v="System can interpret batch numbers and expiry dates, in addition to GTINs, from scanned GS1 barcodes on product packaging labels, and verify them against a central national database or a commercial or global repository" u="1"/>
        <s v="System can integrate directly with suppliers and logistics providers to exchange advanced shipment notices/shipments along with status updates " u="1"/>
        <s v="Functional Status and (where possible) Average Downtime of Cold Chain Equipment," u="1"/>
        <s v="System can integrate with data providers’ systems such as manufacturer systems and Global Data Synchronization Network (GDSN) data pool to provide feedback when product/attribute data is incorrect" u="1"/>
        <s v="System uses real time updates of weather/traffic and coordinated updates from shipping and receiving systems for route optimization " u="1"/>
        <s v="System generates unique order numbers and provides the ability to capture order details including header details such as delivery address and line details such as product information, quantity and price " u="1"/>
        <s v="System is capable of tracking purchase order fulfillment statuses with timestamps " u="1"/>
        <s v="System provides the capability to map and link standardized location identifiers such as Global Location Numbers (GLNs) with national identifiers, if and when required" u="1"/>
        <s v="Describe how customizations and extensions are developed for the system and what impact these have when performing upgrades._x000a_Describe the extent to which the tool can support requirements throughout the box features or through flexible configurations as opposed to customizations and extensions that require additional coding and maintenance." u="1"/>
        <s v="System can rate suppliers and alerting for performance exceptions " u="1"/>
        <s v="System allows collaborative reviews and approvals through electronic signatures with suppliers and procurement &amp; risk teams through portals " u="1"/>
        <s v="System documentation shall describe how sensitive is the application to conditions of high latency where connectivity may be limited and slow." u="1"/>
        <s v="System allows creation of requisition orders to pull inventory from upstream facilities and distribution or transfer orders to push inventory to downstream facilities" u="1"/>
        <s v="System provides capability to receive product packages that do not come with GS1 or proprietary/non-GS1 barcodes by allowing users to manually enter product package details including batch number, quantity, and expiry date" u="1"/>
        <s v="System is capable of tracing products by batch numbers across the supply chain " u="1"/>
        <s v="System allows contract addendums and changes and maintains history/audit of those changes " u="1"/>
        <s v="Capture temperature excursion alarms by CCE unit (follows the PQS Temperature Monitoring performance specification)" u="1"/>
        <s v="System allows capture of facilities information in a standardized and a centralized way " u="1"/>
        <s v="System can integrate with other operational systems to share procurement information for visibility and various processes such as payments " u="1"/>
        <s v="System provides capability to scan GS1 and/or proprietary/non-GS1 barcodes on product packaging barcode labels using barcode scanners to receive products against advanced shipment notices captured in the system" u="1"/>
        <s v="Forecast reports for time periods &amp; levels: forecasted requirements, constrained requirements (see forecasting &amp; supply planning), future stock positions" u="1"/>
        <s v="System generates cycle count tasks randomly and physical count tasks based on warehouse count schedule, and allows printing them for warehouse personnel to perform tasks " u="1"/>
        <s v="System generates warnings for near-expiries when historical consumption patterns are not sifficient to deplete stock before expiration" u="1"/>
        <s v="System allows collaboration with sourcing stakeholders such as suppliers, manufacturers, and freight forwarders " u="1"/>
        <s v=" System can capture and maintain CCE Locations (installed, stored, service site)" u="1"/>
        <s v="System provides workflows to manage updates to product information and approvals to accept updates based on security role" u="1"/>
        <s v="Mobile application supports scanning of barcode and data matrix code" u="1"/>
        <s v="System automatically assigns put away tasks to warehouse personnel based on factors such as workload, skills, and storage space " u="1"/>
        <s v="System provides capability to see forward schedule of deliveries based on updates received from advanced shipment notices" u="1"/>
        <s v="System has a module to accept parameters describing a vaccination or mass drug administration campaign, and calculates additional supplies required" u="1"/>
        <s v="System can create advance shipment notices linked to purchase order line/s " u="1"/>
        <s v="System can interpret globally standardized identifiers such as Global Trade Item Numbers (GTINs) from scanned GS1 (Global Standards) barcodes on product packaging labels, and verify against either a national product master database or a commercial or global product master data repository like GDSN" u="1"/>
        <s v="On-Time, In Full delivery (OTIF), all tiers" u="1"/>
        <s v="System allows capture of advanced shipment notices with details including shipment number, purchase order number, product information, unit of measure and quantity along with batch numbers and expiry dates if available, and provide a forward view of the scheduled arrival based on estimated date of delivery" u="1"/>
        <s v="System administrator shall have the ability to provision users and assignment of security roles that will follow the ‘least privileged’ approach needed" u="1"/>
        <s v="System calculates net requirements by comparing demand against availability and planned/scheduled supply " u="1"/>
        <s v="Mobile application supports scanning of barcode and data matrix" u="1"/>
        <s v="If the system is an open-source tool, the system should have open, easy access to source code: A standard version control system (e.g., GitHub) should be used to ensure that source code access is fast, easy to download, compile, and execute code." u="1"/>
        <s v="System uses advanced forecasting models to calculate demand in time series conditions such as multiple exponential smoothing techniques, including the option for morbidity/population-based forecasting i.e. no of recipients/episodes x treatment protocol" u="1"/>
        <s v="System generates outbound shipments, with details such as shipment number and product details, based on associated outbound order in the system " u="1"/>
        <s v="Stock-out Duration, all tiers" u="1"/>
        <s v="System allows users to record the storage location of products once they are put away" u="1"/>
        <s v="System generates receiving discrepancy reports after items are inspected and discrepancies are identified " u="1"/>
        <s v="System provides offline capabilities for users to create placeholder product identifiers and other product information in offline mode to facilitate processes such as blind receiving for products that are not yet created in the system" u="1"/>
        <s v="System validates mandatory fields of the contract and checks for data integrity" u="1"/>
        <s v="System is capable of initiating and managing returns and recalls of damaged or sub-standard quality products and link the returns and recalls to original requisition order " u="1"/>
      </sharedItems>
    </cacheField>
    <cacheField name="Resource Level_x000a_(High, Medium, Low)" numFmtId="0">
      <sharedItems count="4">
        <s v="NA"/>
        <s v="Low"/>
        <s v="Medium"/>
        <s v="High"/>
      </sharedItems>
    </cacheField>
    <cacheField name="Priority" numFmtId="0">
      <sharedItems containsBlank="1" count="8">
        <s v="Essential"/>
        <s v="Advanced"/>
        <s v="Emerging"/>
        <m u="1"/>
        <s v="Mandatory" u="1"/>
        <s v="Medium" u="1"/>
        <s v="High" u="1"/>
        <s v="Low" u="1"/>
      </sharedItems>
    </cacheField>
    <cacheField name="Weighting Factor _x000a_(1,3,9)" numFmtId="0">
      <sharedItems containsSemiMixedTypes="0" containsString="0" containsNumber="1" containsInteger="1" minValue="1" maxValue="9"/>
    </cacheField>
    <cacheField name="Exemplar Score" numFmtId="0">
      <sharedItems containsString="0" containsBlank="1" containsNumber="1" containsInteger="1" minValue="4" maxValue="4"/>
    </cacheField>
    <cacheField name="Exemplar Adj. Score" numFmtId="0">
      <sharedItems containsSemiMixedTypes="0" containsString="0" containsNumber="1" containsInteger="1" minValue="0" maxValue="36"/>
    </cacheField>
    <cacheField name="Vendor 1 Notes" numFmtId="0">
      <sharedItems containsNonDate="0" containsString="0" containsBlank="1"/>
    </cacheField>
    <cacheField name="Vendor1 Score" numFmtId="0">
      <sharedItems containsString="0" containsBlank="1" containsNumber="1" minValue="0" maxValue="4"/>
    </cacheField>
    <cacheField name="Vendor 1 Adj. Score" numFmtId="0">
      <sharedItems containsSemiMixedTypes="0" containsString="0" containsNumber="1" minValue="0" maxValue="36"/>
    </cacheField>
    <cacheField name="Vendor 2 Notes" numFmtId="0">
      <sharedItems containsNonDate="0" containsString="0" containsBlank="1"/>
    </cacheField>
    <cacheField name="Vendor2 Score" numFmtId="0">
      <sharedItems containsString="0" containsBlank="1" containsNumber="1" containsInteger="1" minValue="0" maxValue="4"/>
    </cacheField>
    <cacheField name="Vendor2 Adj. Score" numFmtId="0">
      <sharedItems containsSemiMixedTypes="0" containsString="0" containsNumber="1" containsInteger="1" minValue="0" maxValue="36"/>
    </cacheField>
    <cacheField name="Vendor 3 Notes" numFmtId="0">
      <sharedItems containsNonDate="0" containsString="0" containsBlank="1"/>
    </cacheField>
    <cacheField name="Vendor2 Score2" numFmtId="0">
      <sharedItems containsString="0" containsBlank="1" containsNumber="1" containsInteger="1" minValue="0" maxValue="3"/>
    </cacheField>
    <cacheField name="Vendor3 Adj. Score" numFmtId="0">
      <sharedItems containsSemiMixedTypes="0" containsString="0" containsNumber="1" containsInteger="1" minValue="0" maxValue="27"/>
    </cacheField>
  </cacheFields>
  <extLst>
    <ext xmlns:x14="http://schemas.microsoft.com/office/spreadsheetml/2009/9/main" uri="{725AE2AE-9491-48be-B2B4-4EB974FC3084}">
      <x14:pivotCacheDefinition pivotCacheId="154865314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tew Stremel" refreshedDate="45162.366939814812" backgroundQuery="1" createdVersion="6" refreshedVersion="8" minRefreshableVersion="3" recordCount="0" supportSubquery="1" supportAdvancedDrill="1" xr:uid="{00000000-000A-0000-FFFF-FFFF01000000}">
  <cacheSource type="external" connectionId="1"/>
  <cacheFields count="7">
    <cacheField name="[Reqs].[Category].[Category]" caption="Category" numFmtId="0" hierarchy="1" level="1">
      <sharedItems count="4">
        <s v="Common"/>
        <s v="Functional"/>
        <s v="Non-Functional"/>
        <s v="Partnership"/>
      </sharedItems>
    </cacheField>
    <cacheField name="[Reqs].[Section].[Section]" caption="Section" numFmtId="0" hierarchy="2" level="1">
      <sharedItems count="17">
        <s v="Warehouse and Inventory Management"/>
        <s v="Analytics and Reporting"/>
        <s v="Data Management"/>
        <s v="Extensibility"/>
        <s v="Forecasting &amp; Planning"/>
        <s v="Interoperability"/>
        <s v="Order Management"/>
        <s v="Procurement Management"/>
        <s v="Supplier &amp; Contract Management"/>
        <s v="Track &amp; Trace"/>
        <s v="Transportation Management"/>
        <s v="Connectivity"/>
        <s v="Hosting Options"/>
        <s v="Security"/>
        <s v="User Experience"/>
        <s v="Experience"/>
        <s v="Management Approach"/>
      </sharedItems>
    </cacheField>
    <cacheField name="[Measures].[Count of ID]" caption="Count of ID" numFmtId="0" hierarchy="21" level="32767"/>
    <cacheField name="[Measures].[Sum of Exemplar Adj. Score]" caption="Sum of Exemplar Adj. Score" numFmtId="0" hierarchy="22" level="32767"/>
    <cacheField name="[Measures].[Sum of Vendor 1 Adj. Score]" caption="Sum of Vendor 1 Adj. Score" numFmtId="0" hierarchy="23" level="32767"/>
    <cacheField name="[Measures].[Sum of Vendor2 Adj. Score]" caption="Sum of Vendor2 Adj. Score" numFmtId="0" hierarchy="24" level="32767"/>
    <cacheField name="[Measures].[Sum of Vendor3 Adj. Score]" caption="Sum of Vendor3 Adj. Score" numFmtId="0" hierarchy="26" level="32767"/>
  </cacheFields>
  <cacheHierarchies count="27">
    <cacheHierarchy uniqueName="[Reqs].[ID]" caption="ID" attribute="1" defaultMemberUniqueName="[Reqs].[ID].[All]" allUniqueName="[Reqs].[ID].[All]" dimensionUniqueName="[Reqs]" displayFolder="" count="0" memberValueDatatype="20" unbalanced="0"/>
    <cacheHierarchy uniqueName="[Reqs].[Category]" caption="Category" attribute="1" defaultMemberUniqueName="[Reqs].[Category].[All]" allUniqueName="[Reqs].[Category].[All]" dimensionUniqueName="[Reqs]" displayFolder="" count="2" memberValueDatatype="130" unbalanced="0">
      <fieldsUsage count="2">
        <fieldUsage x="-1"/>
        <fieldUsage x="0"/>
      </fieldsUsage>
    </cacheHierarchy>
    <cacheHierarchy uniqueName="[Reqs].[Section]" caption="Section" attribute="1" defaultMemberUniqueName="[Reqs].[Section].[All]" allUniqueName="[Reqs].[Section].[All]" dimensionUniqueName="[Reqs]" displayFolder="" count="2" memberValueDatatype="130" unbalanced="0">
      <fieldsUsage count="2">
        <fieldUsage x="-1"/>
        <fieldUsage x="1"/>
      </fieldsUsage>
    </cacheHierarchy>
    <cacheHierarchy uniqueName="[Reqs].[Title]" caption="Title" attribute="1" defaultMemberUniqueName="[Reqs].[Title].[All]" allUniqueName="[Reqs].[Title].[All]" dimensionUniqueName="[Reqs]" displayFolder="" count="0" memberValueDatatype="130" unbalanced="0"/>
    <cacheHierarchy uniqueName="[Reqs].[Scope Description]" caption="Scope Description" attribute="1" defaultMemberUniqueName="[Reqs].[Scope Description].[All]" allUniqueName="[Reqs].[Scope Description].[All]" dimensionUniqueName="[Reqs]" displayFolder="" count="0" memberValueDatatype="130" unbalanced="0"/>
    <cacheHierarchy uniqueName="[Reqs].[Resource Level (High, Medium, Low)]" caption="Resource Level (High, Medium, Low)" attribute="1" defaultMemberUniqueName="[Reqs].[Resource Level (High, Medium, Low)].[All]" allUniqueName="[Reqs].[Resource Level (High, Medium, Low)].[All]" dimensionUniqueName="[Reqs]" displayFolder="" count="0" memberValueDatatype="130" unbalanced="0"/>
    <cacheHierarchy uniqueName="[Reqs].[Priority]" caption="Priority" attribute="1" defaultMemberUniqueName="[Reqs].[Priority].[All]" allUniqueName="[Reqs].[Priority].[All]" dimensionUniqueName="[Reqs]" displayFolder="" count="0" memberValueDatatype="130" unbalanced="0"/>
    <cacheHierarchy uniqueName="[Reqs].[Weighting Factor  (1,3,9)]" caption="Weighting Factor  (1,3,9)" attribute="1" defaultMemberUniqueName="[Reqs].[Weighting Factor  (1,3,9)].[All]" allUniqueName="[Reqs].[Weighting Factor  (1,3,9)].[All]" dimensionUniqueName="[Reqs]" displayFolder="" count="0" memberValueDatatype="20" unbalanced="0"/>
    <cacheHierarchy uniqueName="[Reqs].[Exemplar Score]" caption="Exemplar Score" attribute="1" defaultMemberUniqueName="[Reqs].[Exemplar Score].[All]" allUniqueName="[Reqs].[Exemplar Score].[All]" dimensionUniqueName="[Reqs]" displayFolder="" count="0" memberValueDatatype="20" unbalanced="0"/>
    <cacheHierarchy uniqueName="[Reqs].[Exemplar Adj. Score]" caption="Exemplar Adj. Score" attribute="1" defaultMemberUniqueName="[Reqs].[Exemplar Adj. Score].[All]" allUniqueName="[Reqs].[Exemplar Adj. Score].[All]" dimensionUniqueName="[Reqs]" displayFolder="" count="0" memberValueDatatype="20" unbalanced="0"/>
    <cacheHierarchy uniqueName="[Reqs].[Vendor 1 Notes]" caption="Vendor 1 Notes" attribute="1" defaultMemberUniqueName="[Reqs].[Vendor 1 Notes].[All]" allUniqueName="[Reqs].[Vendor 1 Notes].[All]" dimensionUniqueName="[Reqs]" displayFolder="" count="0" memberValueDatatype="130" unbalanced="0"/>
    <cacheHierarchy uniqueName="[Reqs].[Vendor1 Score]" caption="Vendor1 Score" attribute="1" defaultMemberUniqueName="[Reqs].[Vendor1 Score].[All]" allUniqueName="[Reqs].[Vendor1 Score].[All]" dimensionUniqueName="[Reqs]" displayFolder="" count="0" memberValueDatatype="5" unbalanced="0"/>
    <cacheHierarchy uniqueName="[Reqs].[Vendor 1 Adj. Score]" caption="Vendor 1 Adj. Score" attribute="1" defaultMemberUniqueName="[Reqs].[Vendor 1 Adj. Score].[All]" allUniqueName="[Reqs].[Vendor 1 Adj. Score].[All]" dimensionUniqueName="[Reqs]" displayFolder="" count="0" memberValueDatatype="5" unbalanced="0"/>
    <cacheHierarchy uniqueName="[Reqs].[Vendor 2 Notes]" caption="Vendor 2 Notes" attribute="1" defaultMemberUniqueName="[Reqs].[Vendor 2 Notes].[All]" allUniqueName="[Reqs].[Vendor 2 Notes].[All]" dimensionUniqueName="[Reqs]" displayFolder="" count="0" memberValueDatatype="130" unbalanced="0"/>
    <cacheHierarchy uniqueName="[Reqs].[Vendor2 Score]" caption="Vendor2 Score" attribute="1" defaultMemberUniqueName="[Reqs].[Vendor2 Score].[All]" allUniqueName="[Reqs].[Vendor2 Score].[All]" dimensionUniqueName="[Reqs]" displayFolder="" count="0" memberValueDatatype="20" unbalanced="0"/>
    <cacheHierarchy uniqueName="[Reqs].[Vendor2 Adj. Score]" caption="Vendor2 Adj. Score" attribute="1" defaultMemberUniqueName="[Reqs].[Vendor2 Adj. Score].[All]" allUniqueName="[Reqs].[Vendor2 Adj. Score].[All]" dimensionUniqueName="[Reqs]" displayFolder="" count="0" memberValueDatatype="20" unbalanced="0"/>
    <cacheHierarchy uniqueName="[Reqs].[Vendor 3 Notes]" caption="Vendor 3 Notes" attribute="1" defaultMemberUniqueName="[Reqs].[Vendor 3 Notes].[All]" allUniqueName="[Reqs].[Vendor 3 Notes].[All]" dimensionUniqueName="[Reqs]" displayFolder="" count="0" memberValueDatatype="130" unbalanced="0"/>
    <cacheHierarchy uniqueName="[Reqs].[Vendor2 Score2]" caption="Vendor2 Score2" attribute="1" defaultMemberUniqueName="[Reqs].[Vendor2 Score2].[All]" allUniqueName="[Reqs].[Vendor2 Score2].[All]" dimensionUniqueName="[Reqs]" displayFolder="" count="0" memberValueDatatype="20" unbalanced="0"/>
    <cacheHierarchy uniqueName="[Reqs].[Vendor3 Adj. Score]" caption="Vendor3 Adj. Score" attribute="1" defaultMemberUniqueName="[Reqs].[Vendor3 Adj. Score].[All]" allUniqueName="[Reqs].[Vendor3 Adj. Score].[All]" dimensionUniqueName="[Reqs]" displayFolder="" count="0" memberValueDatatype="20" unbalanced="0"/>
    <cacheHierarchy uniqueName="[Measures].[__XL_Count Reqs]" caption="__XL_Count Reqs" measure="1" displayFolder="" measureGroup="Reqs" count="0" hidden="1"/>
    <cacheHierarchy uniqueName="[Measures].[__No measures defined]" caption="__No measures defined" measure="1" displayFolder="" count="0" hidden="1"/>
    <cacheHierarchy uniqueName="[Measures].[Count of ID]" caption="Count of ID" measure="1" displayFolder="" measureGroup="Reqs" count="0" oneField="1" hidden="1">
      <fieldsUsage count="1">
        <fieldUsage x="2"/>
      </fieldsUsage>
      <extLst>
        <ext xmlns:x15="http://schemas.microsoft.com/office/spreadsheetml/2010/11/main" uri="{B97F6D7D-B522-45F9-BDA1-12C45D357490}">
          <x15:cacheHierarchy aggregatedColumn="0"/>
        </ext>
      </extLst>
    </cacheHierarchy>
    <cacheHierarchy uniqueName="[Measures].[Sum of Exemplar Adj. Score]" caption="Sum of Exemplar Adj. Score" measure="1" displayFolder="" measureGroup="Reqs" count="0" oneField="1" hidden="1">
      <fieldsUsage count="1">
        <fieldUsage x="3"/>
      </fieldsUsage>
      <extLst>
        <ext xmlns:x15="http://schemas.microsoft.com/office/spreadsheetml/2010/11/main" uri="{B97F6D7D-B522-45F9-BDA1-12C45D357490}">
          <x15:cacheHierarchy aggregatedColumn="9"/>
        </ext>
      </extLst>
    </cacheHierarchy>
    <cacheHierarchy uniqueName="[Measures].[Sum of Vendor 1 Adj. Score]" caption="Sum of Vendor 1 Adj. Score" measure="1" displayFolder="" measureGroup="Reqs" count="0" oneField="1" hidden="1">
      <fieldsUsage count="1">
        <fieldUsage x="4"/>
      </fieldsUsage>
      <extLst>
        <ext xmlns:x15="http://schemas.microsoft.com/office/spreadsheetml/2010/11/main" uri="{B97F6D7D-B522-45F9-BDA1-12C45D357490}">
          <x15:cacheHierarchy aggregatedColumn="12"/>
        </ext>
      </extLst>
    </cacheHierarchy>
    <cacheHierarchy uniqueName="[Measures].[Sum of Vendor2 Adj. Score]" caption="Sum of Vendor2 Adj. Score" measure="1" displayFolder="" measureGroup="Reqs" count="0" oneField="1" hidden="1">
      <fieldsUsage count="1">
        <fieldUsage x="5"/>
      </fieldsUsage>
      <extLst>
        <ext xmlns:x15="http://schemas.microsoft.com/office/spreadsheetml/2010/11/main" uri="{B97F6D7D-B522-45F9-BDA1-12C45D357490}">
          <x15:cacheHierarchy aggregatedColumn="15"/>
        </ext>
      </extLst>
    </cacheHierarchy>
    <cacheHierarchy uniqueName="[Measures].[Count of Vendor3 Adj. Score]" caption="Count of Vendor3 Adj. Score" measure="1" displayFolder="" measureGroup="Reqs" count="0" hidden="1">
      <extLst>
        <ext xmlns:x15="http://schemas.microsoft.com/office/spreadsheetml/2010/11/main" uri="{B97F6D7D-B522-45F9-BDA1-12C45D357490}">
          <x15:cacheHierarchy aggregatedColumn="18"/>
        </ext>
      </extLst>
    </cacheHierarchy>
    <cacheHierarchy uniqueName="[Measures].[Sum of Vendor3 Adj. Score]" caption="Sum of Vendor3 Adj. Score" measure="1" displayFolder="" measureGroup="Reqs" count="0" oneField="1" hidden="1">
      <fieldsUsage count="1">
        <fieldUsage x="6"/>
      </fieldsUsage>
      <extLst>
        <ext xmlns:x15="http://schemas.microsoft.com/office/spreadsheetml/2010/11/main" uri="{B97F6D7D-B522-45F9-BDA1-12C45D357490}">
          <x15:cacheHierarchy aggregatedColumn="18"/>
        </ext>
      </extLst>
    </cacheHierarchy>
  </cacheHierarchies>
  <kpis count="0"/>
  <dimensions count="2">
    <dimension measure="1" name="Measures" uniqueName="[Measures]" caption="Measures"/>
    <dimension name="Reqs" uniqueName="[Reqs]" caption="Reqs"/>
  </dimensions>
  <measureGroups count="1">
    <measureGroup name="Reqs" caption="Reqs"/>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7">
  <r>
    <n v="1"/>
    <x v="0"/>
    <x v="0"/>
    <x v="0"/>
    <x v="0"/>
    <x v="0"/>
    <x v="0"/>
    <n v="9"/>
    <n v="4"/>
    <n v="36"/>
    <m/>
    <n v="4"/>
    <n v="36"/>
    <m/>
    <n v="4"/>
    <n v="36"/>
    <m/>
    <n v="2"/>
    <n v="18"/>
  </r>
  <r>
    <n v="2"/>
    <x v="0"/>
    <x v="0"/>
    <x v="1"/>
    <x v="1"/>
    <x v="0"/>
    <x v="0"/>
    <n v="9"/>
    <n v="4"/>
    <n v="36"/>
    <m/>
    <n v="4"/>
    <n v="36"/>
    <m/>
    <n v="4"/>
    <n v="36"/>
    <m/>
    <n v="0"/>
    <n v="0"/>
  </r>
  <r>
    <n v="3"/>
    <x v="0"/>
    <x v="0"/>
    <x v="2"/>
    <x v="2"/>
    <x v="0"/>
    <x v="0"/>
    <n v="9"/>
    <n v="4"/>
    <n v="36"/>
    <m/>
    <n v="3"/>
    <n v="27"/>
    <m/>
    <n v="4"/>
    <n v="36"/>
    <m/>
    <n v="2"/>
    <n v="18"/>
  </r>
  <r>
    <n v="4"/>
    <x v="0"/>
    <x v="0"/>
    <x v="3"/>
    <x v="3"/>
    <x v="0"/>
    <x v="0"/>
    <n v="9"/>
    <n v="4"/>
    <n v="36"/>
    <m/>
    <n v="3"/>
    <n v="27"/>
    <m/>
    <n v="3"/>
    <n v="27"/>
    <m/>
    <n v="1"/>
    <n v="9"/>
  </r>
  <r>
    <n v="5"/>
    <x v="0"/>
    <x v="0"/>
    <x v="4"/>
    <x v="4"/>
    <x v="0"/>
    <x v="0"/>
    <n v="9"/>
    <n v="4"/>
    <n v="36"/>
    <m/>
    <n v="3"/>
    <n v="27"/>
    <m/>
    <n v="2"/>
    <n v="18"/>
    <m/>
    <n v="1"/>
    <n v="9"/>
  </r>
  <r>
    <n v="6"/>
    <x v="0"/>
    <x v="0"/>
    <x v="5"/>
    <x v="5"/>
    <x v="0"/>
    <x v="0"/>
    <n v="9"/>
    <n v="4"/>
    <n v="36"/>
    <m/>
    <n v="3"/>
    <n v="27"/>
    <m/>
    <n v="3"/>
    <n v="27"/>
    <m/>
    <n v="2"/>
    <n v="18"/>
  </r>
  <r>
    <n v="7"/>
    <x v="0"/>
    <x v="0"/>
    <x v="6"/>
    <x v="6"/>
    <x v="0"/>
    <x v="0"/>
    <n v="9"/>
    <n v="4"/>
    <n v="36"/>
    <m/>
    <n v="4"/>
    <n v="36"/>
    <m/>
    <n v="4"/>
    <n v="36"/>
    <m/>
    <n v="2"/>
    <n v="18"/>
  </r>
  <r>
    <n v="8"/>
    <x v="0"/>
    <x v="1"/>
    <x v="7"/>
    <x v="7"/>
    <x v="0"/>
    <x v="0"/>
    <n v="9"/>
    <n v="4"/>
    <n v="36"/>
    <m/>
    <n v="3.4"/>
    <n v="30.599999999999998"/>
    <m/>
    <n v="2"/>
    <n v="18"/>
    <m/>
    <n v="3"/>
    <n v="27"/>
  </r>
  <r>
    <n v="9"/>
    <x v="0"/>
    <x v="1"/>
    <x v="8"/>
    <x v="8"/>
    <x v="0"/>
    <x v="0"/>
    <n v="9"/>
    <n v="4"/>
    <n v="36"/>
    <m/>
    <n v="4"/>
    <n v="36"/>
    <m/>
    <n v="2"/>
    <n v="18"/>
    <m/>
    <n v="2"/>
    <n v="18"/>
  </r>
  <r>
    <n v="10"/>
    <x v="0"/>
    <x v="1"/>
    <x v="9"/>
    <x v="9"/>
    <x v="0"/>
    <x v="0"/>
    <n v="9"/>
    <n v="4"/>
    <n v="36"/>
    <m/>
    <n v="3"/>
    <n v="27"/>
    <m/>
    <n v="3"/>
    <n v="27"/>
    <m/>
    <n v="2"/>
    <n v="18"/>
  </r>
  <r>
    <n v="11"/>
    <x v="0"/>
    <x v="1"/>
    <x v="10"/>
    <x v="10"/>
    <x v="0"/>
    <x v="0"/>
    <n v="9"/>
    <n v="4"/>
    <n v="36"/>
    <m/>
    <n v="3"/>
    <n v="27"/>
    <m/>
    <n v="2"/>
    <n v="18"/>
    <m/>
    <n v="3"/>
    <n v="27"/>
  </r>
  <r>
    <n v="12"/>
    <x v="0"/>
    <x v="1"/>
    <x v="11"/>
    <x v="11"/>
    <x v="0"/>
    <x v="1"/>
    <n v="3"/>
    <n v="4"/>
    <n v="12"/>
    <m/>
    <n v="2"/>
    <n v="6"/>
    <m/>
    <n v="2"/>
    <n v="6"/>
    <m/>
    <n v="3"/>
    <n v="9"/>
  </r>
  <r>
    <n v="13"/>
    <x v="0"/>
    <x v="1"/>
    <x v="12"/>
    <x v="12"/>
    <x v="0"/>
    <x v="0"/>
    <n v="9"/>
    <n v="4"/>
    <n v="36"/>
    <m/>
    <n v="2"/>
    <n v="18"/>
    <m/>
    <n v="2"/>
    <n v="18"/>
    <m/>
    <n v="2"/>
    <n v="18"/>
  </r>
  <r>
    <n v="14"/>
    <x v="0"/>
    <x v="1"/>
    <x v="13"/>
    <x v="13"/>
    <x v="0"/>
    <x v="0"/>
    <n v="9"/>
    <n v="4"/>
    <n v="36"/>
    <m/>
    <n v="4"/>
    <n v="36"/>
    <m/>
    <n v="2"/>
    <n v="18"/>
    <m/>
    <n v="1"/>
    <n v="9"/>
  </r>
  <r>
    <n v="15"/>
    <x v="0"/>
    <x v="1"/>
    <x v="14"/>
    <x v="14"/>
    <x v="0"/>
    <x v="0"/>
    <n v="9"/>
    <n v="4"/>
    <n v="36"/>
    <m/>
    <n v="2"/>
    <n v="18"/>
    <m/>
    <n v="2"/>
    <n v="18"/>
    <m/>
    <n v="3"/>
    <n v="27"/>
  </r>
  <r>
    <n v="16"/>
    <x v="1"/>
    <x v="2"/>
    <x v="15"/>
    <x v="15"/>
    <x v="0"/>
    <x v="0"/>
    <n v="9"/>
    <n v="4"/>
    <n v="36"/>
    <m/>
    <n v="3"/>
    <n v="27"/>
    <m/>
    <n v="3"/>
    <n v="27"/>
    <m/>
    <n v="2"/>
    <n v="18"/>
  </r>
  <r>
    <n v="17"/>
    <x v="1"/>
    <x v="2"/>
    <x v="15"/>
    <x v="16"/>
    <x v="0"/>
    <x v="0"/>
    <n v="9"/>
    <n v="4"/>
    <n v="36"/>
    <m/>
    <n v="3"/>
    <n v="27"/>
    <m/>
    <n v="4"/>
    <n v="36"/>
    <m/>
    <n v="0"/>
    <n v="0"/>
  </r>
  <r>
    <n v="18"/>
    <x v="1"/>
    <x v="2"/>
    <x v="16"/>
    <x v="17"/>
    <x v="0"/>
    <x v="0"/>
    <n v="9"/>
    <n v="4"/>
    <n v="36"/>
    <m/>
    <n v="3"/>
    <n v="27"/>
    <m/>
    <n v="3"/>
    <n v="27"/>
    <m/>
    <n v="0"/>
    <n v="0"/>
  </r>
  <r>
    <n v="19"/>
    <x v="1"/>
    <x v="2"/>
    <x v="17"/>
    <x v="18"/>
    <x v="0"/>
    <x v="0"/>
    <n v="9"/>
    <n v="4"/>
    <n v="36"/>
    <m/>
    <n v="4"/>
    <n v="36"/>
    <m/>
    <n v="4"/>
    <n v="36"/>
    <m/>
    <n v="2"/>
    <n v="18"/>
  </r>
  <r>
    <n v="20"/>
    <x v="1"/>
    <x v="2"/>
    <x v="18"/>
    <x v="19"/>
    <x v="0"/>
    <x v="0"/>
    <n v="9"/>
    <n v="4"/>
    <n v="36"/>
    <m/>
    <n v="3"/>
    <n v="27"/>
    <m/>
    <n v="3"/>
    <n v="27"/>
    <m/>
    <n v="2"/>
    <n v="18"/>
  </r>
  <r>
    <n v="21"/>
    <x v="1"/>
    <x v="2"/>
    <x v="19"/>
    <x v="20"/>
    <x v="0"/>
    <x v="1"/>
    <n v="3"/>
    <n v="4"/>
    <n v="12"/>
    <m/>
    <n v="3"/>
    <n v="9"/>
    <m/>
    <n v="3"/>
    <n v="9"/>
    <m/>
    <n v="2"/>
    <n v="6"/>
  </r>
  <r>
    <n v="22"/>
    <x v="1"/>
    <x v="3"/>
    <x v="20"/>
    <x v="21"/>
    <x v="0"/>
    <x v="0"/>
    <n v="9"/>
    <n v="4"/>
    <n v="36"/>
    <m/>
    <n v="4"/>
    <n v="36"/>
    <m/>
    <n v="4"/>
    <n v="36"/>
    <m/>
    <n v="2"/>
    <n v="18"/>
  </r>
  <r>
    <n v="23"/>
    <x v="1"/>
    <x v="3"/>
    <x v="20"/>
    <x v="22"/>
    <x v="0"/>
    <x v="0"/>
    <n v="9"/>
    <n v="4"/>
    <n v="36"/>
    <m/>
    <n v="3"/>
    <n v="27"/>
    <m/>
    <n v="4"/>
    <n v="36"/>
    <m/>
    <n v="2"/>
    <n v="18"/>
  </r>
  <r>
    <n v="24"/>
    <x v="1"/>
    <x v="3"/>
    <x v="21"/>
    <x v="23"/>
    <x v="0"/>
    <x v="0"/>
    <n v="9"/>
    <n v="4"/>
    <n v="36"/>
    <m/>
    <m/>
    <n v="0"/>
    <m/>
    <n v="2"/>
    <n v="18"/>
    <m/>
    <m/>
    <n v="0"/>
  </r>
  <r>
    <n v="25"/>
    <x v="1"/>
    <x v="3"/>
    <x v="21"/>
    <x v="24"/>
    <x v="0"/>
    <x v="0"/>
    <n v="9"/>
    <n v="4"/>
    <n v="36"/>
    <m/>
    <m/>
    <n v="0"/>
    <m/>
    <n v="2"/>
    <n v="18"/>
    <m/>
    <m/>
    <n v="0"/>
  </r>
  <r>
    <n v="26"/>
    <x v="1"/>
    <x v="3"/>
    <x v="21"/>
    <x v="25"/>
    <x v="0"/>
    <x v="0"/>
    <n v="9"/>
    <n v="4"/>
    <n v="36"/>
    <m/>
    <m/>
    <n v="0"/>
    <m/>
    <n v="2"/>
    <n v="18"/>
    <m/>
    <m/>
    <n v="0"/>
  </r>
  <r>
    <n v="27"/>
    <x v="1"/>
    <x v="3"/>
    <x v="21"/>
    <x v="26"/>
    <x v="0"/>
    <x v="0"/>
    <n v="9"/>
    <n v="4"/>
    <n v="36"/>
    <m/>
    <n v="4"/>
    <n v="36"/>
    <m/>
    <n v="4"/>
    <n v="36"/>
    <m/>
    <n v="2"/>
    <n v="18"/>
  </r>
  <r>
    <n v="28"/>
    <x v="1"/>
    <x v="3"/>
    <x v="21"/>
    <x v="27"/>
    <x v="0"/>
    <x v="0"/>
    <n v="9"/>
    <n v="4"/>
    <n v="36"/>
    <m/>
    <m/>
    <n v="0"/>
    <m/>
    <n v="0"/>
    <n v="0"/>
    <m/>
    <m/>
    <n v="0"/>
  </r>
  <r>
    <n v="29"/>
    <x v="1"/>
    <x v="3"/>
    <x v="21"/>
    <x v="28"/>
    <x v="0"/>
    <x v="0"/>
    <n v="9"/>
    <n v="4"/>
    <n v="36"/>
    <m/>
    <m/>
    <n v="0"/>
    <m/>
    <n v="2"/>
    <n v="18"/>
    <m/>
    <m/>
    <n v="0"/>
  </r>
  <r>
    <n v="30"/>
    <x v="1"/>
    <x v="3"/>
    <x v="21"/>
    <x v="29"/>
    <x v="0"/>
    <x v="0"/>
    <n v="9"/>
    <n v="4"/>
    <n v="36"/>
    <m/>
    <m/>
    <n v="0"/>
    <m/>
    <n v="2"/>
    <n v="18"/>
    <m/>
    <m/>
    <n v="0"/>
  </r>
  <r>
    <n v="31"/>
    <x v="1"/>
    <x v="3"/>
    <x v="21"/>
    <x v="30"/>
    <x v="0"/>
    <x v="1"/>
    <n v="3"/>
    <n v="4"/>
    <n v="12"/>
    <m/>
    <m/>
    <n v="0"/>
    <m/>
    <n v="2"/>
    <n v="6"/>
    <m/>
    <m/>
    <n v="0"/>
  </r>
  <r>
    <n v="32"/>
    <x v="1"/>
    <x v="3"/>
    <x v="22"/>
    <x v="31"/>
    <x v="0"/>
    <x v="0"/>
    <n v="9"/>
    <n v="4"/>
    <n v="36"/>
    <m/>
    <m/>
    <n v="0"/>
    <m/>
    <n v="2"/>
    <n v="18"/>
    <m/>
    <m/>
    <n v="0"/>
  </r>
  <r>
    <n v="33"/>
    <x v="1"/>
    <x v="3"/>
    <x v="22"/>
    <x v="32"/>
    <x v="0"/>
    <x v="0"/>
    <n v="9"/>
    <n v="4"/>
    <n v="36"/>
    <m/>
    <m/>
    <n v="0"/>
    <m/>
    <n v="1"/>
    <n v="9"/>
    <m/>
    <m/>
    <n v="0"/>
  </r>
  <r>
    <n v="34"/>
    <x v="1"/>
    <x v="3"/>
    <x v="22"/>
    <x v="33"/>
    <x v="0"/>
    <x v="0"/>
    <n v="9"/>
    <m/>
    <n v="0"/>
    <m/>
    <m/>
    <n v="0"/>
    <m/>
    <m/>
    <n v="0"/>
    <m/>
    <m/>
    <n v="0"/>
  </r>
  <r>
    <n v="35"/>
    <x v="1"/>
    <x v="3"/>
    <x v="22"/>
    <x v="34"/>
    <x v="0"/>
    <x v="0"/>
    <n v="9"/>
    <n v="4"/>
    <n v="36"/>
    <m/>
    <m/>
    <n v="0"/>
    <m/>
    <n v="0"/>
    <n v="0"/>
    <m/>
    <m/>
    <n v="0"/>
  </r>
  <r>
    <n v="36"/>
    <x v="1"/>
    <x v="3"/>
    <x v="22"/>
    <x v="35"/>
    <x v="0"/>
    <x v="0"/>
    <n v="9"/>
    <n v="4"/>
    <n v="36"/>
    <m/>
    <m/>
    <n v="0"/>
    <m/>
    <n v="0"/>
    <n v="0"/>
    <m/>
    <m/>
    <n v="0"/>
  </r>
  <r>
    <n v="37"/>
    <x v="1"/>
    <x v="3"/>
    <x v="22"/>
    <x v="36"/>
    <x v="0"/>
    <x v="0"/>
    <n v="9"/>
    <n v="4"/>
    <n v="36"/>
    <m/>
    <m/>
    <n v="0"/>
    <m/>
    <n v="1"/>
    <n v="9"/>
    <m/>
    <m/>
    <n v="0"/>
  </r>
  <r>
    <n v="38"/>
    <x v="1"/>
    <x v="3"/>
    <x v="22"/>
    <x v="37"/>
    <x v="0"/>
    <x v="0"/>
    <n v="9"/>
    <n v="4"/>
    <n v="36"/>
    <m/>
    <n v="4"/>
    <n v="36"/>
    <m/>
    <n v="4"/>
    <n v="36"/>
    <m/>
    <n v="2"/>
    <n v="18"/>
  </r>
  <r>
    <n v="39"/>
    <x v="1"/>
    <x v="3"/>
    <x v="22"/>
    <x v="38"/>
    <x v="0"/>
    <x v="0"/>
    <n v="9"/>
    <m/>
    <n v="0"/>
    <m/>
    <m/>
    <n v="0"/>
    <m/>
    <m/>
    <n v="0"/>
    <m/>
    <m/>
    <n v="0"/>
  </r>
  <r>
    <n v="40"/>
    <x v="1"/>
    <x v="3"/>
    <x v="22"/>
    <x v="39"/>
    <x v="0"/>
    <x v="0"/>
    <n v="9"/>
    <m/>
    <n v="0"/>
    <m/>
    <m/>
    <n v="0"/>
    <m/>
    <m/>
    <n v="0"/>
    <m/>
    <m/>
    <n v="0"/>
  </r>
  <r>
    <n v="41"/>
    <x v="1"/>
    <x v="3"/>
    <x v="23"/>
    <x v="40"/>
    <x v="0"/>
    <x v="0"/>
    <n v="9"/>
    <m/>
    <n v="0"/>
    <m/>
    <m/>
    <n v="0"/>
    <m/>
    <m/>
    <n v="0"/>
    <m/>
    <m/>
    <n v="0"/>
  </r>
  <r>
    <n v="42"/>
    <x v="1"/>
    <x v="3"/>
    <x v="23"/>
    <x v="41"/>
    <x v="0"/>
    <x v="0"/>
    <n v="9"/>
    <m/>
    <n v="0"/>
    <m/>
    <m/>
    <n v="0"/>
    <m/>
    <m/>
    <n v="0"/>
    <m/>
    <m/>
    <n v="0"/>
  </r>
  <r>
    <n v="43"/>
    <x v="1"/>
    <x v="3"/>
    <x v="23"/>
    <x v="42"/>
    <x v="0"/>
    <x v="0"/>
    <n v="9"/>
    <m/>
    <n v="0"/>
    <m/>
    <m/>
    <n v="0"/>
    <m/>
    <m/>
    <n v="0"/>
    <m/>
    <m/>
    <n v="0"/>
  </r>
  <r>
    <n v="44"/>
    <x v="1"/>
    <x v="3"/>
    <x v="23"/>
    <x v="43"/>
    <x v="0"/>
    <x v="0"/>
    <n v="9"/>
    <m/>
    <n v="0"/>
    <m/>
    <m/>
    <n v="0"/>
    <m/>
    <m/>
    <n v="0"/>
    <m/>
    <m/>
    <n v="0"/>
  </r>
  <r>
    <n v="45"/>
    <x v="1"/>
    <x v="3"/>
    <x v="23"/>
    <x v="44"/>
    <x v="0"/>
    <x v="0"/>
    <n v="9"/>
    <m/>
    <n v="0"/>
    <m/>
    <m/>
    <n v="0"/>
    <m/>
    <m/>
    <n v="0"/>
    <m/>
    <m/>
    <n v="0"/>
  </r>
  <r>
    <n v="46"/>
    <x v="1"/>
    <x v="3"/>
    <x v="23"/>
    <x v="45"/>
    <x v="0"/>
    <x v="1"/>
    <n v="3"/>
    <m/>
    <n v="0"/>
    <m/>
    <m/>
    <n v="0"/>
    <m/>
    <m/>
    <n v="0"/>
    <m/>
    <m/>
    <n v="0"/>
  </r>
  <r>
    <n v="47"/>
    <x v="1"/>
    <x v="3"/>
    <x v="23"/>
    <x v="46"/>
    <x v="0"/>
    <x v="0"/>
    <n v="9"/>
    <m/>
    <n v="0"/>
    <m/>
    <m/>
    <n v="0"/>
    <m/>
    <m/>
    <n v="0"/>
    <m/>
    <m/>
    <n v="0"/>
  </r>
  <r>
    <n v="48"/>
    <x v="1"/>
    <x v="3"/>
    <x v="24"/>
    <x v="47"/>
    <x v="0"/>
    <x v="1"/>
    <n v="3"/>
    <m/>
    <n v="0"/>
    <m/>
    <m/>
    <n v="0"/>
    <m/>
    <m/>
    <n v="0"/>
    <m/>
    <m/>
    <n v="0"/>
  </r>
  <r>
    <n v="49"/>
    <x v="1"/>
    <x v="3"/>
    <x v="24"/>
    <x v="48"/>
    <x v="0"/>
    <x v="2"/>
    <n v="1"/>
    <m/>
    <n v="0"/>
    <m/>
    <m/>
    <n v="0"/>
    <m/>
    <m/>
    <n v="0"/>
    <m/>
    <m/>
    <n v="0"/>
  </r>
  <r>
    <n v="50"/>
    <x v="1"/>
    <x v="4"/>
    <x v="25"/>
    <x v="49"/>
    <x v="1"/>
    <x v="0"/>
    <n v="9"/>
    <n v="4"/>
    <n v="36"/>
    <m/>
    <n v="3"/>
    <n v="27"/>
    <m/>
    <n v="3"/>
    <n v="27"/>
    <m/>
    <n v="2"/>
    <n v="18"/>
  </r>
  <r>
    <n v="51"/>
    <x v="1"/>
    <x v="4"/>
    <x v="25"/>
    <x v="50"/>
    <x v="1"/>
    <x v="1"/>
    <n v="3"/>
    <n v="4"/>
    <n v="12"/>
    <m/>
    <n v="3"/>
    <n v="9"/>
    <m/>
    <n v="3"/>
    <n v="9"/>
    <m/>
    <n v="1"/>
    <n v="3"/>
  </r>
  <r>
    <n v="52"/>
    <x v="1"/>
    <x v="4"/>
    <x v="25"/>
    <x v="51"/>
    <x v="2"/>
    <x v="0"/>
    <n v="9"/>
    <n v="4"/>
    <n v="36"/>
    <m/>
    <m/>
    <n v="0"/>
    <m/>
    <n v="3"/>
    <n v="27"/>
    <m/>
    <m/>
    <n v="0"/>
  </r>
  <r>
    <n v="53"/>
    <x v="1"/>
    <x v="4"/>
    <x v="25"/>
    <x v="52"/>
    <x v="2"/>
    <x v="0"/>
    <n v="9"/>
    <n v="4"/>
    <n v="36"/>
    <m/>
    <m/>
    <n v="0"/>
    <m/>
    <n v="2"/>
    <n v="18"/>
    <m/>
    <m/>
    <n v="0"/>
  </r>
  <r>
    <n v="54"/>
    <x v="1"/>
    <x v="4"/>
    <x v="25"/>
    <x v="53"/>
    <x v="2"/>
    <x v="0"/>
    <n v="9"/>
    <n v="4"/>
    <n v="36"/>
    <m/>
    <m/>
    <n v="0"/>
    <m/>
    <n v="2"/>
    <n v="18"/>
    <m/>
    <m/>
    <n v="0"/>
  </r>
  <r>
    <n v="55"/>
    <x v="1"/>
    <x v="4"/>
    <x v="25"/>
    <x v="54"/>
    <x v="2"/>
    <x v="0"/>
    <n v="9"/>
    <n v="4"/>
    <n v="36"/>
    <m/>
    <m/>
    <n v="0"/>
    <m/>
    <n v="2"/>
    <n v="18"/>
    <m/>
    <m/>
    <n v="0"/>
  </r>
  <r>
    <n v="56"/>
    <x v="1"/>
    <x v="4"/>
    <x v="25"/>
    <x v="55"/>
    <x v="2"/>
    <x v="0"/>
    <n v="9"/>
    <n v="4"/>
    <n v="36"/>
    <m/>
    <m/>
    <n v="0"/>
    <m/>
    <n v="3"/>
    <n v="27"/>
    <m/>
    <m/>
    <n v="0"/>
  </r>
  <r>
    <n v="57"/>
    <x v="1"/>
    <x v="4"/>
    <x v="25"/>
    <x v="56"/>
    <x v="2"/>
    <x v="0"/>
    <n v="9"/>
    <n v="4"/>
    <n v="36"/>
    <m/>
    <m/>
    <n v="0"/>
    <m/>
    <n v="3"/>
    <n v="27"/>
    <m/>
    <m/>
    <n v="0"/>
  </r>
  <r>
    <n v="58"/>
    <x v="1"/>
    <x v="4"/>
    <x v="25"/>
    <x v="57"/>
    <x v="2"/>
    <x v="0"/>
    <n v="9"/>
    <n v="4"/>
    <n v="36"/>
    <m/>
    <m/>
    <n v="0"/>
    <m/>
    <n v="2"/>
    <n v="18"/>
    <m/>
    <m/>
    <n v="0"/>
  </r>
  <r>
    <n v="59"/>
    <x v="1"/>
    <x v="4"/>
    <x v="25"/>
    <x v="58"/>
    <x v="3"/>
    <x v="1"/>
    <n v="3"/>
    <n v="4"/>
    <n v="12"/>
    <m/>
    <m/>
    <n v="0"/>
    <m/>
    <n v="2"/>
    <n v="6"/>
    <m/>
    <m/>
    <n v="0"/>
  </r>
  <r>
    <n v="60"/>
    <x v="1"/>
    <x v="4"/>
    <x v="25"/>
    <x v="59"/>
    <x v="3"/>
    <x v="2"/>
    <n v="1"/>
    <n v="4"/>
    <n v="4"/>
    <m/>
    <m/>
    <n v="0"/>
    <m/>
    <n v="3"/>
    <n v="3"/>
    <m/>
    <m/>
    <n v="0"/>
  </r>
  <r>
    <n v="61"/>
    <x v="1"/>
    <x v="4"/>
    <x v="25"/>
    <x v="60"/>
    <x v="3"/>
    <x v="2"/>
    <n v="1"/>
    <n v="4"/>
    <n v="4"/>
    <m/>
    <m/>
    <n v="0"/>
    <m/>
    <n v="3"/>
    <n v="3"/>
    <m/>
    <m/>
    <n v="0"/>
  </r>
  <r>
    <n v="62"/>
    <x v="1"/>
    <x v="4"/>
    <x v="26"/>
    <x v="61"/>
    <x v="2"/>
    <x v="0"/>
    <n v="9"/>
    <n v="4"/>
    <n v="36"/>
    <m/>
    <n v="4"/>
    <n v="36"/>
    <m/>
    <n v="3"/>
    <n v="27"/>
    <m/>
    <n v="1"/>
    <n v="9"/>
  </r>
  <r>
    <n v="63"/>
    <x v="1"/>
    <x v="4"/>
    <x v="26"/>
    <x v="62"/>
    <x v="2"/>
    <x v="0"/>
    <n v="9"/>
    <m/>
    <n v="0"/>
    <m/>
    <m/>
    <n v="0"/>
    <m/>
    <m/>
    <n v="0"/>
    <m/>
    <m/>
    <n v="0"/>
  </r>
  <r>
    <n v="64"/>
    <x v="1"/>
    <x v="4"/>
    <x v="26"/>
    <x v="63"/>
    <x v="3"/>
    <x v="2"/>
    <n v="1"/>
    <m/>
    <n v="0"/>
    <m/>
    <m/>
    <n v="0"/>
    <m/>
    <m/>
    <n v="0"/>
    <m/>
    <m/>
    <n v="0"/>
  </r>
  <r>
    <n v="65"/>
    <x v="1"/>
    <x v="4"/>
    <x v="26"/>
    <x v="64"/>
    <x v="3"/>
    <x v="1"/>
    <n v="3"/>
    <m/>
    <n v="0"/>
    <m/>
    <m/>
    <n v="0"/>
    <m/>
    <m/>
    <n v="0"/>
    <m/>
    <m/>
    <n v="0"/>
  </r>
  <r>
    <n v="66"/>
    <x v="1"/>
    <x v="4"/>
    <x v="27"/>
    <x v="65"/>
    <x v="2"/>
    <x v="0"/>
    <n v="9"/>
    <n v="4"/>
    <n v="36"/>
    <m/>
    <n v="3"/>
    <n v="27"/>
    <m/>
    <n v="3"/>
    <n v="27"/>
    <m/>
    <n v="2"/>
    <n v="18"/>
  </r>
  <r>
    <n v="67"/>
    <x v="1"/>
    <x v="4"/>
    <x v="27"/>
    <x v="66"/>
    <x v="3"/>
    <x v="1"/>
    <n v="3"/>
    <n v="4"/>
    <n v="12"/>
    <m/>
    <n v="3"/>
    <n v="9"/>
    <m/>
    <n v="3"/>
    <n v="9"/>
    <m/>
    <n v="2"/>
    <n v="6"/>
  </r>
  <r>
    <n v="68"/>
    <x v="1"/>
    <x v="4"/>
    <x v="27"/>
    <x v="67"/>
    <x v="3"/>
    <x v="1"/>
    <n v="3"/>
    <n v="4"/>
    <n v="12"/>
    <m/>
    <n v="3"/>
    <n v="9"/>
    <m/>
    <n v="4"/>
    <n v="12"/>
    <m/>
    <n v="2"/>
    <n v="6"/>
  </r>
  <r>
    <n v="69"/>
    <x v="1"/>
    <x v="4"/>
    <x v="27"/>
    <x v="68"/>
    <x v="3"/>
    <x v="1"/>
    <n v="3"/>
    <n v="4"/>
    <n v="12"/>
    <m/>
    <n v="3"/>
    <n v="9"/>
    <m/>
    <n v="3"/>
    <n v="9"/>
    <m/>
    <n v="2"/>
    <n v="6"/>
  </r>
  <r>
    <n v="70"/>
    <x v="1"/>
    <x v="5"/>
    <x v="28"/>
    <x v="69"/>
    <x v="1"/>
    <x v="0"/>
    <n v="9"/>
    <n v="4"/>
    <n v="36"/>
    <m/>
    <n v="4"/>
    <n v="36"/>
    <m/>
    <n v="2"/>
    <n v="18"/>
    <m/>
    <n v="0"/>
    <n v="0"/>
  </r>
  <r>
    <n v="71"/>
    <x v="1"/>
    <x v="5"/>
    <x v="29"/>
    <x v="70"/>
    <x v="2"/>
    <x v="1"/>
    <n v="3"/>
    <n v="4"/>
    <n v="12"/>
    <m/>
    <n v="4"/>
    <n v="12"/>
    <m/>
    <n v="4"/>
    <n v="12"/>
    <m/>
    <n v="2"/>
    <n v="6"/>
  </r>
  <r>
    <n v="72"/>
    <x v="1"/>
    <x v="5"/>
    <x v="29"/>
    <x v="71"/>
    <x v="2"/>
    <x v="1"/>
    <n v="3"/>
    <n v="4"/>
    <n v="12"/>
    <m/>
    <n v="4"/>
    <n v="12"/>
    <m/>
    <n v="4"/>
    <n v="12"/>
    <m/>
    <n v="2"/>
    <n v="6"/>
  </r>
  <r>
    <n v="73"/>
    <x v="1"/>
    <x v="5"/>
    <x v="30"/>
    <x v="72"/>
    <x v="3"/>
    <x v="2"/>
    <n v="1"/>
    <n v="4"/>
    <n v="4"/>
    <m/>
    <n v="4"/>
    <n v="4"/>
    <m/>
    <n v="4"/>
    <n v="4"/>
    <m/>
    <n v="2"/>
    <n v="2"/>
  </r>
  <r>
    <n v="74"/>
    <x v="1"/>
    <x v="5"/>
    <x v="31"/>
    <x v="73"/>
    <x v="3"/>
    <x v="1"/>
    <n v="3"/>
    <m/>
    <n v="0"/>
    <m/>
    <m/>
    <n v="0"/>
    <m/>
    <m/>
    <n v="0"/>
    <m/>
    <m/>
    <n v="0"/>
  </r>
  <r>
    <n v="75"/>
    <x v="1"/>
    <x v="5"/>
    <x v="31"/>
    <x v="74"/>
    <x v="3"/>
    <x v="1"/>
    <n v="3"/>
    <m/>
    <n v="0"/>
    <m/>
    <m/>
    <n v="0"/>
    <m/>
    <m/>
    <n v="0"/>
    <m/>
    <m/>
    <n v="0"/>
  </r>
  <r>
    <n v="76"/>
    <x v="1"/>
    <x v="5"/>
    <x v="31"/>
    <x v="75"/>
    <x v="3"/>
    <x v="1"/>
    <n v="3"/>
    <m/>
    <n v="0"/>
    <m/>
    <m/>
    <n v="0"/>
    <m/>
    <m/>
    <n v="0"/>
    <m/>
    <m/>
    <n v="0"/>
  </r>
  <r>
    <n v="298"/>
    <x v="1"/>
    <x v="5"/>
    <x v="31"/>
    <x v="76"/>
    <x v="3"/>
    <x v="1"/>
    <n v="3"/>
    <m/>
    <n v="0"/>
    <m/>
    <m/>
    <n v="0"/>
    <m/>
    <m/>
    <n v="0"/>
    <m/>
    <m/>
    <n v="0"/>
  </r>
  <r>
    <n v="77"/>
    <x v="2"/>
    <x v="6"/>
    <x v="32"/>
    <x v="77"/>
    <x v="1"/>
    <x v="0"/>
    <n v="9"/>
    <n v="4"/>
    <n v="36"/>
    <m/>
    <n v="4"/>
    <n v="36"/>
    <m/>
    <n v="3"/>
    <n v="27"/>
    <m/>
    <n v="2"/>
    <n v="18"/>
  </r>
  <r>
    <n v="78"/>
    <x v="2"/>
    <x v="6"/>
    <x v="32"/>
    <x v="78"/>
    <x v="1"/>
    <x v="0"/>
    <n v="9"/>
    <n v="4"/>
    <n v="36"/>
    <m/>
    <n v="4"/>
    <n v="36"/>
    <m/>
    <n v="4"/>
    <n v="36"/>
    <m/>
    <n v="3"/>
    <n v="27"/>
  </r>
  <r>
    <n v="79"/>
    <x v="2"/>
    <x v="6"/>
    <x v="32"/>
    <x v="79"/>
    <x v="1"/>
    <x v="0"/>
    <n v="9"/>
    <n v="4"/>
    <n v="36"/>
    <m/>
    <n v="4"/>
    <n v="36"/>
    <m/>
    <n v="4"/>
    <n v="36"/>
    <m/>
    <n v="3"/>
    <n v="27"/>
  </r>
  <r>
    <n v="80"/>
    <x v="2"/>
    <x v="6"/>
    <x v="32"/>
    <x v="80"/>
    <x v="1"/>
    <x v="0"/>
    <n v="9"/>
    <n v="4"/>
    <n v="36"/>
    <m/>
    <n v="4"/>
    <n v="36"/>
    <m/>
    <n v="3"/>
    <n v="27"/>
    <m/>
    <n v="2"/>
    <n v="18"/>
  </r>
  <r>
    <n v="81"/>
    <x v="2"/>
    <x v="6"/>
    <x v="32"/>
    <x v="81"/>
    <x v="1"/>
    <x v="1"/>
    <n v="3"/>
    <m/>
    <n v="0"/>
    <m/>
    <m/>
    <n v="0"/>
    <m/>
    <m/>
    <n v="0"/>
    <m/>
    <m/>
    <n v="0"/>
  </r>
  <r>
    <n v="82"/>
    <x v="2"/>
    <x v="6"/>
    <x v="32"/>
    <x v="82"/>
    <x v="2"/>
    <x v="2"/>
    <n v="1"/>
    <n v="4"/>
    <n v="4"/>
    <m/>
    <n v="4"/>
    <n v="4"/>
    <m/>
    <n v="4"/>
    <n v="4"/>
    <m/>
    <n v="3"/>
    <n v="3"/>
  </r>
  <r>
    <n v="83"/>
    <x v="2"/>
    <x v="6"/>
    <x v="32"/>
    <x v="83"/>
    <x v="2"/>
    <x v="2"/>
    <n v="1"/>
    <n v="4"/>
    <n v="4"/>
    <m/>
    <n v="4"/>
    <n v="4"/>
    <m/>
    <n v="4"/>
    <n v="4"/>
    <m/>
    <n v="2"/>
    <n v="2"/>
  </r>
  <r>
    <n v="84"/>
    <x v="2"/>
    <x v="6"/>
    <x v="32"/>
    <x v="84"/>
    <x v="2"/>
    <x v="0"/>
    <n v="9"/>
    <n v="4"/>
    <n v="36"/>
    <m/>
    <n v="4"/>
    <n v="36"/>
    <m/>
    <n v="4"/>
    <n v="36"/>
    <m/>
    <n v="2"/>
    <n v="18"/>
  </r>
  <r>
    <n v="85"/>
    <x v="2"/>
    <x v="6"/>
    <x v="32"/>
    <x v="85"/>
    <x v="2"/>
    <x v="0"/>
    <n v="9"/>
    <n v="4"/>
    <n v="36"/>
    <m/>
    <n v="3"/>
    <n v="27"/>
    <m/>
    <n v="3"/>
    <n v="27"/>
    <m/>
    <n v="2"/>
    <n v="18"/>
  </r>
  <r>
    <n v="86"/>
    <x v="2"/>
    <x v="6"/>
    <x v="32"/>
    <x v="86"/>
    <x v="2"/>
    <x v="1"/>
    <n v="3"/>
    <n v="4"/>
    <n v="12"/>
    <m/>
    <n v="2"/>
    <n v="6"/>
    <m/>
    <n v="4"/>
    <n v="12"/>
    <m/>
    <n v="2"/>
    <n v="6"/>
  </r>
  <r>
    <n v="87"/>
    <x v="2"/>
    <x v="6"/>
    <x v="32"/>
    <x v="87"/>
    <x v="2"/>
    <x v="1"/>
    <n v="3"/>
    <n v="4"/>
    <n v="12"/>
    <m/>
    <n v="3"/>
    <n v="9"/>
    <m/>
    <n v="3"/>
    <n v="9"/>
    <m/>
    <n v="2"/>
    <n v="6"/>
  </r>
  <r>
    <n v="88"/>
    <x v="2"/>
    <x v="6"/>
    <x v="32"/>
    <x v="88"/>
    <x v="2"/>
    <x v="1"/>
    <n v="3"/>
    <n v="4"/>
    <n v="12"/>
    <m/>
    <n v="4"/>
    <n v="12"/>
    <m/>
    <n v="4"/>
    <n v="12"/>
    <m/>
    <n v="3"/>
    <n v="9"/>
  </r>
  <r>
    <n v="89"/>
    <x v="2"/>
    <x v="6"/>
    <x v="32"/>
    <x v="89"/>
    <x v="2"/>
    <x v="1"/>
    <n v="3"/>
    <n v="4"/>
    <n v="12"/>
    <m/>
    <n v="4"/>
    <n v="12"/>
    <m/>
    <n v="4"/>
    <n v="12"/>
    <m/>
    <n v="3"/>
    <n v="9"/>
  </r>
  <r>
    <n v="90"/>
    <x v="2"/>
    <x v="6"/>
    <x v="32"/>
    <x v="90"/>
    <x v="2"/>
    <x v="1"/>
    <n v="3"/>
    <n v="4"/>
    <n v="12"/>
    <m/>
    <n v="3"/>
    <n v="9"/>
    <m/>
    <n v="4"/>
    <n v="12"/>
    <m/>
    <n v="3"/>
    <n v="9"/>
  </r>
  <r>
    <n v="91"/>
    <x v="2"/>
    <x v="6"/>
    <x v="32"/>
    <x v="91"/>
    <x v="2"/>
    <x v="1"/>
    <n v="3"/>
    <n v="4"/>
    <n v="12"/>
    <m/>
    <n v="4"/>
    <n v="12"/>
    <m/>
    <n v="4"/>
    <n v="12"/>
    <m/>
    <n v="2"/>
    <n v="6"/>
  </r>
  <r>
    <n v="92"/>
    <x v="2"/>
    <x v="6"/>
    <x v="32"/>
    <x v="92"/>
    <x v="2"/>
    <x v="2"/>
    <n v="1"/>
    <n v="4"/>
    <n v="4"/>
    <m/>
    <n v="4"/>
    <n v="4"/>
    <m/>
    <n v="3"/>
    <n v="3"/>
    <m/>
    <n v="3"/>
    <n v="3"/>
  </r>
  <r>
    <n v="93"/>
    <x v="2"/>
    <x v="6"/>
    <x v="32"/>
    <x v="93"/>
    <x v="3"/>
    <x v="2"/>
    <n v="1"/>
    <n v="4"/>
    <n v="4"/>
    <m/>
    <n v="4"/>
    <n v="4"/>
    <m/>
    <n v="2"/>
    <n v="2"/>
    <m/>
    <n v="2"/>
    <n v="2"/>
  </r>
  <r>
    <n v="94"/>
    <x v="2"/>
    <x v="6"/>
    <x v="32"/>
    <x v="94"/>
    <x v="3"/>
    <x v="1"/>
    <n v="3"/>
    <n v="4"/>
    <n v="12"/>
    <m/>
    <n v="4"/>
    <n v="12"/>
    <m/>
    <n v="3"/>
    <n v="9"/>
    <m/>
    <n v="1"/>
    <n v="3"/>
  </r>
  <r>
    <n v="95"/>
    <x v="2"/>
    <x v="6"/>
    <x v="32"/>
    <x v="95"/>
    <x v="3"/>
    <x v="1"/>
    <n v="3"/>
    <m/>
    <n v="0"/>
    <m/>
    <m/>
    <n v="0"/>
    <m/>
    <m/>
    <n v="0"/>
    <m/>
    <m/>
    <n v="0"/>
  </r>
  <r>
    <n v="96"/>
    <x v="2"/>
    <x v="6"/>
    <x v="32"/>
    <x v="96"/>
    <x v="3"/>
    <x v="1"/>
    <n v="3"/>
    <n v="4"/>
    <n v="12"/>
    <m/>
    <n v="3"/>
    <n v="9"/>
    <m/>
    <n v="3"/>
    <n v="9"/>
    <m/>
    <n v="2"/>
    <n v="6"/>
  </r>
  <r>
    <n v="97"/>
    <x v="2"/>
    <x v="6"/>
    <x v="32"/>
    <x v="97"/>
    <x v="3"/>
    <x v="1"/>
    <n v="3"/>
    <n v="4"/>
    <n v="12"/>
    <m/>
    <n v="4"/>
    <n v="12"/>
    <m/>
    <n v="4"/>
    <n v="12"/>
    <m/>
    <n v="2"/>
    <n v="6"/>
  </r>
  <r>
    <n v="98"/>
    <x v="2"/>
    <x v="6"/>
    <x v="32"/>
    <x v="98"/>
    <x v="3"/>
    <x v="1"/>
    <n v="3"/>
    <n v="4"/>
    <n v="12"/>
    <m/>
    <n v="4"/>
    <n v="12"/>
    <m/>
    <n v="4"/>
    <n v="12"/>
    <m/>
    <n v="2"/>
    <n v="6"/>
  </r>
  <r>
    <n v="99"/>
    <x v="2"/>
    <x v="6"/>
    <x v="32"/>
    <x v="99"/>
    <x v="3"/>
    <x v="1"/>
    <n v="3"/>
    <n v="4"/>
    <n v="12"/>
    <m/>
    <n v="4"/>
    <n v="12"/>
    <m/>
    <n v="4"/>
    <n v="12"/>
    <m/>
    <n v="2"/>
    <n v="6"/>
  </r>
  <r>
    <n v="100"/>
    <x v="2"/>
    <x v="6"/>
    <x v="32"/>
    <x v="100"/>
    <x v="3"/>
    <x v="1"/>
    <n v="3"/>
    <n v="4"/>
    <n v="12"/>
    <m/>
    <n v="3"/>
    <n v="9"/>
    <m/>
    <n v="4"/>
    <n v="12"/>
    <m/>
    <n v="2"/>
    <n v="6"/>
  </r>
  <r>
    <n v="101"/>
    <x v="2"/>
    <x v="6"/>
    <x v="33"/>
    <x v="101"/>
    <x v="1"/>
    <x v="0"/>
    <n v="9"/>
    <n v="4"/>
    <n v="36"/>
    <m/>
    <m/>
    <n v="0"/>
    <m/>
    <n v="3"/>
    <n v="27"/>
    <m/>
    <m/>
    <n v="0"/>
  </r>
  <r>
    <n v="102"/>
    <x v="2"/>
    <x v="6"/>
    <x v="33"/>
    <x v="102"/>
    <x v="1"/>
    <x v="0"/>
    <n v="9"/>
    <n v="4"/>
    <n v="36"/>
    <m/>
    <m/>
    <n v="0"/>
    <m/>
    <n v="2"/>
    <n v="18"/>
    <m/>
    <m/>
    <n v="0"/>
  </r>
  <r>
    <n v="103"/>
    <x v="2"/>
    <x v="6"/>
    <x v="33"/>
    <x v="103"/>
    <x v="1"/>
    <x v="0"/>
    <n v="9"/>
    <m/>
    <n v="0"/>
    <m/>
    <m/>
    <n v="0"/>
    <m/>
    <m/>
    <n v="0"/>
    <m/>
    <m/>
    <n v="0"/>
  </r>
  <r>
    <n v="104"/>
    <x v="2"/>
    <x v="6"/>
    <x v="33"/>
    <x v="104"/>
    <x v="1"/>
    <x v="1"/>
    <n v="3"/>
    <n v="4"/>
    <n v="12"/>
    <m/>
    <m/>
    <n v="0"/>
    <m/>
    <n v="2"/>
    <n v="6"/>
    <m/>
    <m/>
    <n v="0"/>
  </r>
  <r>
    <n v="105"/>
    <x v="2"/>
    <x v="6"/>
    <x v="33"/>
    <x v="105"/>
    <x v="2"/>
    <x v="2"/>
    <n v="1"/>
    <n v="4"/>
    <n v="4"/>
    <m/>
    <m/>
    <n v="0"/>
    <m/>
    <n v="1"/>
    <n v="1"/>
    <m/>
    <m/>
    <n v="0"/>
  </r>
  <r>
    <n v="106"/>
    <x v="2"/>
    <x v="6"/>
    <x v="33"/>
    <x v="106"/>
    <x v="2"/>
    <x v="1"/>
    <n v="3"/>
    <n v="4"/>
    <n v="12"/>
    <m/>
    <m/>
    <n v="0"/>
    <m/>
    <n v="2"/>
    <n v="6"/>
    <m/>
    <m/>
    <n v="0"/>
  </r>
  <r>
    <n v="107"/>
    <x v="2"/>
    <x v="6"/>
    <x v="33"/>
    <x v="107"/>
    <x v="2"/>
    <x v="1"/>
    <n v="3"/>
    <n v="4"/>
    <n v="12"/>
    <m/>
    <m/>
    <n v="0"/>
    <m/>
    <n v="2"/>
    <n v="6"/>
    <m/>
    <m/>
    <n v="0"/>
  </r>
  <r>
    <n v="108"/>
    <x v="2"/>
    <x v="6"/>
    <x v="33"/>
    <x v="108"/>
    <x v="2"/>
    <x v="1"/>
    <n v="3"/>
    <n v="4"/>
    <n v="12"/>
    <m/>
    <m/>
    <n v="0"/>
    <m/>
    <n v="2"/>
    <n v="6"/>
    <m/>
    <m/>
    <n v="0"/>
  </r>
  <r>
    <n v="109"/>
    <x v="2"/>
    <x v="6"/>
    <x v="33"/>
    <x v="109"/>
    <x v="2"/>
    <x v="1"/>
    <n v="3"/>
    <n v="4"/>
    <n v="12"/>
    <m/>
    <m/>
    <n v="0"/>
    <m/>
    <n v="2"/>
    <n v="6"/>
    <m/>
    <m/>
    <n v="0"/>
  </r>
  <r>
    <n v="110"/>
    <x v="2"/>
    <x v="6"/>
    <x v="33"/>
    <x v="110"/>
    <x v="2"/>
    <x v="0"/>
    <n v="9"/>
    <n v="4"/>
    <n v="36"/>
    <m/>
    <m/>
    <n v="0"/>
    <m/>
    <n v="2"/>
    <n v="18"/>
    <m/>
    <m/>
    <n v="0"/>
  </r>
  <r>
    <n v="111"/>
    <x v="2"/>
    <x v="6"/>
    <x v="33"/>
    <x v="111"/>
    <x v="2"/>
    <x v="0"/>
    <n v="9"/>
    <n v="4"/>
    <n v="36"/>
    <m/>
    <m/>
    <n v="0"/>
    <m/>
    <n v="2"/>
    <n v="18"/>
    <m/>
    <m/>
    <n v="0"/>
  </r>
  <r>
    <n v="112"/>
    <x v="2"/>
    <x v="6"/>
    <x v="33"/>
    <x v="112"/>
    <x v="3"/>
    <x v="2"/>
    <n v="1"/>
    <n v="4"/>
    <n v="4"/>
    <m/>
    <m/>
    <n v="0"/>
    <m/>
    <n v="2"/>
    <n v="2"/>
    <m/>
    <m/>
    <n v="0"/>
  </r>
  <r>
    <n v="113"/>
    <x v="2"/>
    <x v="6"/>
    <x v="33"/>
    <x v="113"/>
    <x v="3"/>
    <x v="2"/>
    <n v="1"/>
    <n v="4"/>
    <n v="4"/>
    <m/>
    <m/>
    <n v="0"/>
    <m/>
    <n v="2"/>
    <n v="2"/>
    <m/>
    <m/>
    <n v="0"/>
  </r>
  <r>
    <n v="114"/>
    <x v="2"/>
    <x v="6"/>
    <x v="33"/>
    <x v="114"/>
    <x v="3"/>
    <x v="2"/>
    <n v="1"/>
    <n v="4"/>
    <n v="4"/>
    <m/>
    <m/>
    <n v="0"/>
    <m/>
    <n v="2"/>
    <n v="2"/>
    <m/>
    <m/>
    <n v="0"/>
  </r>
  <r>
    <n v="115"/>
    <x v="2"/>
    <x v="6"/>
    <x v="33"/>
    <x v="115"/>
    <x v="3"/>
    <x v="1"/>
    <n v="3"/>
    <n v="4"/>
    <n v="12"/>
    <m/>
    <m/>
    <n v="0"/>
    <m/>
    <n v="1"/>
    <n v="3"/>
    <m/>
    <m/>
    <n v="0"/>
  </r>
  <r>
    <n v="116"/>
    <x v="2"/>
    <x v="6"/>
    <x v="33"/>
    <x v="116"/>
    <x v="2"/>
    <x v="0"/>
    <n v="9"/>
    <n v="4"/>
    <n v="36"/>
    <m/>
    <m/>
    <n v="0"/>
    <m/>
    <n v="1"/>
    <n v="9"/>
    <m/>
    <m/>
    <n v="0"/>
  </r>
  <r>
    <n v="117"/>
    <x v="2"/>
    <x v="6"/>
    <x v="33"/>
    <x v="117"/>
    <x v="2"/>
    <x v="0"/>
    <n v="9"/>
    <n v="4"/>
    <n v="36"/>
    <m/>
    <m/>
    <n v="0"/>
    <m/>
    <n v="2"/>
    <n v="18"/>
    <m/>
    <m/>
    <n v="0"/>
  </r>
  <r>
    <n v="118"/>
    <x v="2"/>
    <x v="6"/>
    <x v="33"/>
    <x v="118"/>
    <x v="2"/>
    <x v="0"/>
    <n v="9"/>
    <n v="4"/>
    <n v="36"/>
    <m/>
    <m/>
    <n v="0"/>
    <m/>
    <n v="0"/>
    <n v="0"/>
    <m/>
    <m/>
    <n v="0"/>
  </r>
  <r>
    <n v="119"/>
    <x v="2"/>
    <x v="6"/>
    <x v="33"/>
    <x v="119"/>
    <x v="2"/>
    <x v="0"/>
    <n v="9"/>
    <n v="4"/>
    <n v="36"/>
    <m/>
    <m/>
    <n v="0"/>
    <m/>
    <n v="0"/>
    <n v="0"/>
    <m/>
    <m/>
    <n v="0"/>
  </r>
  <r>
    <n v="120"/>
    <x v="2"/>
    <x v="6"/>
    <x v="33"/>
    <x v="120"/>
    <x v="2"/>
    <x v="0"/>
    <n v="9"/>
    <n v="4"/>
    <n v="36"/>
    <m/>
    <m/>
    <n v="0"/>
    <m/>
    <n v="1"/>
    <n v="9"/>
    <m/>
    <m/>
    <n v="0"/>
  </r>
  <r>
    <n v="121"/>
    <x v="2"/>
    <x v="6"/>
    <x v="33"/>
    <x v="121"/>
    <x v="2"/>
    <x v="0"/>
    <n v="9"/>
    <n v="4"/>
    <n v="36"/>
    <m/>
    <m/>
    <n v="0"/>
    <m/>
    <n v="0"/>
    <n v="0"/>
    <m/>
    <m/>
    <n v="0"/>
  </r>
  <r>
    <n v="122"/>
    <x v="2"/>
    <x v="6"/>
    <x v="33"/>
    <x v="122"/>
    <x v="3"/>
    <x v="2"/>
    <n v="1"/>
    <n v="4"/>
    <n v="4"/>
    <m/>
    <m/>
    <n v="0"/>
    <m/>
    <n v="0"/>
    <n v="0"/>
    <m/>
    <m/>
    <n v="0"/>
  </r>
  <r>
    <n v="123"/>
    <x v="2"/>
    <x v="6"/>
    <x v="33"/>
    <x v="123"/>
    <x v="3"/>
    <x v="1"/>
    <n v="3"/>
    <n v="4"/>
    <n v="12"/>
    <m/>
    <n v="4"/>
    <n v="12"/>
    <m/>
    <n v="4"/>
    <n v="12"/>
    <m/>
    <n v="3"/>
    <n v="9"/>
  </r>
  <r>
    <n v="124"/>
    <x v="2"/>
    <x v="6"/>
    <x v="33"/>
    <x v="124"/>
    <x v="3"/>
    <x v="1"/>
    <n v="3"/>
    <n v="4"/>
    <n v="12"/>
    <m/>
    <n v="4"/>
    <n v="12"/>
    <m/>
    <n v="4"/>
    <n v="12"/>
    <m/>
    <n v="3"/>
    <n v="9"/>
  </r>
  <r>
    <n v="125"/>
    <x v="2"/>
    <x v="6"/>
    <x v="33"/>
    <x v="125"/>
    <x v="3"/>
    <x v="1"/>
    <n v="3"/>
    <n v="4"/>
    <n v="12"/>
    <m/>
    <n v="4"/>
    <n v="12"/>
    <m/>
    <n v="4"/>
    <n v="12"/>
    <m/>
    <n v="3"/>
    <n v="9"/>
  </r>
  <r>
    <n v="126"/>
    <x v="2"/>
    <x v="6"/>
    <x v="33"/>
    <x v="126"/>
    <x v="3"/>
    <x v="1"/>
    <n v="3"/>
    <n v="4"/>
    <n v="12"/>
    <m/>
    <n v="4"/>
    <n v="12"/>
    <m/>
    <n v="2"/>
    <n v="6"/>
    <m/>
    <n v="3"/>
    <n v="9"/>
  </r>
  <r>
    <n v="127"/>
    <x v="2"/>
    <x v="6"/>
    <x v="33"/>
    <x v="127"/>
    <x v="3"/>
    <x v="1"/>
    <n v="3"/>
    <n v="4"/>
    <n v="12"/>
    <m/>
    <n v="2"/>
    <n v="6"/>
    <m/>
    <n v="3"/>
    <n v="9"/>
    <m/>
    <n v="2"/>
    <n v="6"/>
  </r>
  <r>
    <n v="128"/>
    <x v="2"/>
    <x v="6"/>
    <x v="33"/>
    <x v="128"/>
    <x v="3"/>
    <x v="1"/>
    <n v="3"/>
    <n v="4"/>
    <n v="12"/>
    <m/>
    <n v="4"/>
    <n v="12"/>
    <m/>
    <n v="4"/>
    <n v="12"/>
    <m/>
    <n v="2"/>
    <n v="6"/>
  </r>
  <r>
    <n v="129"/>
    <x v="2"/>
    <x v="6"/>
    <x v="33"/>
    <x v="128"/>
    <x v="3"/>
    <x v="1"/>
    <n v="3"/>
    <n v="4"/>
    <n v="12"/>
    <m/>
    <n v="4"/>
    <n v="12"/>
    <m/>
    <n v="4"/>
    <n v="12"/>
    <m/>
    <n v="2"/>
    <n v="6"/>
  </r>
  <r>
    <n v="130"/>
    <x v="2"/>
    <x v="6"/>
    <x v="34"/>
    <x v="129"/>
    <x v="1"/>
    <x v="2"/>
    <n v="1"/>
    <n v="4"/>
    <n v="4"/>
    <m/>
    <m/>
    <n v="0"/>
    <m/>
    <n v="2"/>
    <n v="2"/>
    <m/>
    <m/>
    <n v="0"/>
  </r>
  <r>
    <n v="131"/>
    <x v="2"/>
    <x v="6"/>
    <x v="34"/>
    <x v="130"/>
    <x v="1"/>
    <x v="0"/>
    <n v="9"/>
    <n v="4"/>
    <n v="36"/>
    <m/>
    <m/>
    <n v="0"/>
    <m/>
    <n v="2"/>
    <n v="18"/>
    <m/>
    <m/>
    <n v="0"/>
  </r>
  <r>
    <n v="132"/>
    <x v="2"/>
    <x v="6"/>
    <x v="34"/>
    <x v="131"/>
    <x v="1"/>
    <x v="0"/>
    <n v="9"/>
    <m/>
    <n v="0"/>
    <m/>
    <m/>
    <n v="0"/>
    <m/>
    <m/>
    <n v="0"/>
    <m/>
    <m/>
    <n v="0"/>
  </r>
  <r>
    <n v="133"/>
    <x v="2"/>
    <x v="6"/>
    <x v="34"/>
    <x v="132"/>
    <x v="2"/>
    <x v="2"/>
    <n v="1"/>
    <n v="4"/>
    <n v="4"/>
    <m/>
    <m/>
    <n v="0"/>
    <m/>
    <n v="2"/>
    <n v="2"/>
    <m/>
    <m/>
    <n v="0"/>
  </r>
  <r>
    <n v="134"/>
    <x v="2"/>
    <x v="6"/>
    <x v="34"/>
    <x v="133"/>
    <x v="2"/>
    <x v="2"/>
    <n v="1"/>
    <n v="4"/>
    <n v="4"/>
    <m/>
    <m/>
    <n v="0"/>
    <m/>
    <n v="3"/>
    <n v="3"/>
    <m/>
    <m/>
    <n v="0"/>
  </r>
  <r>
    <n v="135"/>
    <x v="2"/>
    <x v="6"/>
    <x v="34"/>
    <x v="134"/>
    <x v="2"/>
    <x v="2"/>
    <n v="1"/>
    <n v="4"/>
    <n v="4"/>
    <m/>
    <m/>
    <n v="0"/>
    <m/>
    <n v="2"/>
    <n v="2"/>
    <m/>
    <m/>
    <n v="0"/>
  </r>
  <r>
    <n v="136"/>
    <x v="2"/>
    <x v="6"/>
    <x v="34"/>
    <x v="135"/>
    <x v="2"/>
    <x v="0"/>
    <n v="9"/>
    <n v="4"/>
    <n v="36"/>
    <m/>
    <m/>
    <n v="0"/>
    <m/>
    <n v="2"/>
    <n v="18"/>
    <m/>
    <m/>
    <n v="0"/>
  </r>
  <r>
    <n v="137"/>
    <x v="2"/>
    <x v="6"/>
    <x v="34"/>
    <x v="136"/>
    <x v="2"/>
    <x v="1"/>
    <n v="3"/>
    <n v="4"/>
    <n v="12"/>
    <m/>
    <m/>
    <n v="0"/>
    <m/>
    <n v="2"/>
    <n v="6"/>
    <m/>
    <m/>
    <n v="0"/>
  </r>
  <r>
    <n v="138"/>
    <x v="2"/>
    <x v="6"/>
    <x v="34"/>
    <x v="137"/>
    <x v="2"/>
    <x v="0"/>
    <n v="9"/>
    <n v="4"/>
    <n v="36"/>
    <m/>
    <m/>
    <n v="0"/>
    <m/>
    <n v="2"/>
    <n v="18"/>
    <m/>
    <m/>
    <n v="0"/>
  </r>
  <r>
    <n v="139"/>
    <x v="2"/>
    <x v="6"/>
    <x v="34"/>
    <x v="138"/>
    <x v="2"/>
    <x v="1"/>
    <n v="3"/>
    <n v="4"/>
    <n v="12"/>
    <m/>
    <m/>
    <n v="0"/>
    <m/>
    <n v="2"/>
    <n v="6"/>
    <m/>
    <m/>
    <n v="0"/>
  </r>
  <r>
    <n v="140"/>
    <x v="2"/>
    <x v="6"/>
    <x v="34"/>
    <x v="139"/>
    <x v="3"/>
    <x v="2"/>
    <n v="1"/>
    <n v="4"/>
    <n v="4"/>
    <m/>
    <m/>
    <n v="0"/>
    <m/>
    <n v="2"/>
    <n v="2"/>
    <m/>
    <m/>
    <n v="0"/>
  </r>
  <r>
    <n v="141"/>
    <x v="2"/>
    <x v="6"/>
    <x v="34"/>
    <x v="140"/>
    <x v="3"/>
    <x v="2"/>
    <n v="1"/>
    <n v="4"/>
    <n v="4"/>
    <m/>
    <m/>
    <n v="0"/>
    <m/>
    <n v="2"/>
    <n v="2"/>
    <m/>
    <m/>
    <n v="0"/>
  </r>
  <r>
    <n v="142"/>
    <x v="2"/>
    <x v="6"/>
    <x v="34"/>
    <x v="141"/>
    <x v="3"/>
    <x v="2"/>
    <n v="1"/>
    <n v="4"/>
    <n v="4"/>
    <m/>
    <m/>
    <n v="0"/>
    <m/>
    <n v="1"/>
    <n v="1"/>
    <m/>
    <m/>
    <n v="0"/>
  </r>
  <r>
    <n v="143"/>
    <x v="2"/>
    <x v="6"/>
    <x v="34"/>
    <x v="142"/>
    <x v="3"/>
    <x v="1"/>
    <n v="3"/>
    <n v="4"/>
    <n v="12"/>
    <m/>
    <m/>
    <n v="0"/>
    <m/>
    <n v="2"/>
    <n v="6"/>
    <m/>
    <m/>
    <n v="0"/>
  </r>
  <r>
    <n v="144"/>
    <x v="2"/>
    <x v="6"/>
    <x v="34"/>
    <x v="143"/>
    <x v="3"/>
    <x v="1"/>
    <n v="3"/>
    <n v="4"/>
    <n v="12"/>
    <m/>
    <m/>
    <n v="0"/>
    <m/>
    <n v="2"/>
    <n v="6"/>
    <m/>
    <m/>
    <n v="0"/>
  </r>
  <r>
    <n v="145"/>
    <x v="2"/>
    <x v="6"/>
    <x v="34"/>
    <x v="144"/>
    <x v="3"/>
    <x v="2"/>
    <n v="1"/>
    <m/>
    <n v="0"/>
    <m/>
    <m/>
    <n v="0"/>
    <m/>
    <m/>
    <n v="0"/>
    <m/>
    <m/>
    <n v="0"/>
  </r>
  <r>
    <n v="146"/>
    <x v="1"/>
    <x v="7"/>
    <x v="35"/>
    <x v="145"/>
    <x v="3"/>
    <x v="0"/>
    <n v="9"/>
    <n v="4"/>
    <n v="36"/>
    <m/>
    <m/>
    <n v="0"/>
    <m/>
    <n v="0"/>
    <n v="0"/>
    <m/>
    <m/>
    <n v="0"/>
  </r>
  <r>
    <n v="147"/>
    <x v="1"/>
    <x v="7"/>
    <x v="35"/>
    <x v="146"/>
    <x v="3"/>
    <x v="0"/>
    <n v="9"/>
    <n v="4"/>
    <n v="36"/>
    <m/>
    <m/>
    <n v="0"/>
    <m/>
    <n v="0"/>
    <n v="0"/>
    <m/>
    <m/>
    <n v="0"/>
  </r>
  <r>
    <n v="148"/>
    <x v="1"/>
    <x v="7"/>
    <x v="35"/>
    <x v="147"/>
    <x v="3"/>
    <x v="0"/>
    <n v="9"/>
    <n v="4"/>
    <n v="36"/>
    <m/>
    <m/>
    <n v="0"/>
    <m/>
    <n v="0"/>
    <n v="0"/>
    <m/>
    <m/>
    <n v="0"/>
  </r>
  <r>
    <n v="149"/>
    <x v="1"/>
    <x v="7"/>
    <x v="35"/>
    <x v="148"/>
    <x v="3"/>
    <x v="0"/>
    <n v="9"/>
    <n v="4"/>
    <n v="36"/>
    <m/>
    <m/>
    <n v="0"/>
    <m/>
    <n v="0"/>
    <n v="0"/>
    <m/>
    <m/>
    <n v="0"/>
  </r>
  <r>
    <n v="150"/>
    <x v="1"/>
    <x v="7"/>
    <x v="35"/>
    <x v="149"/>
    <x v="3"/>
    <x v="0"/>
    <n v="9"/>
    <n v="4"/>
    <n v="36"/>
    <m/>
    <m/>
    <n v="0"/>
    <m/>
    <n v="0"/>
    <n v="0"/>
    <m/>
    <m/>
    <n v="0"/>
  </r>
  <r>
    <n v="151"/>
    <x v="1"/>
    <x v="7"/>
    <x v="35"/>
    <x v="150"/>
    <x v="3"/>
    <x v="0"/>
    <n v="9"/>
    <n v="4"/>
    <n v="36"/>
    <m/>
    <m/>
    <n v="0"/>
    <m/>
    <n v="0"/>
    <n v="0"/>
    <m/>
    <m/>
    <n v="0"/>
  </r>
  <r>
    <n v="152"/>
    <x v="1"/>
    <x v="7"/>
    <x v="35"/>
    <x v="151"/>
    <x v="3"/>
    <x v="0"/>
    <n v="9"/>
    <n v="4"/>
    <n v="36"/>
    <m/>
    <m/>
    <n v="0"/>
    <m/>
    <n v="0"/>
    <n v="0"/>
    <m/>
    <m/>
    <n v="0"/>
  </r>
  <r>
    <n v="153"/>
    <x v="1"/>
    <x v="7"/>
    <x v="35"/>
    <x v="152"/>
    <x v="3"/>
    <x v="0"/>
    <n v="9"/>
    <n v="4"/>
    <n v="36"/>
    <m/>
    <m/>
    <n v="0"/>
    <m/>
    <n v="0"/>
    <n v="0"/>
    <m/>
    <m/>
    <n v="0"/>
  </r>
  <r>
    <n v="154"/>
    <x v="1"/>
    <x v="7"/>
    <x v="35"/>
    <x v="153"/>
    <x v="3"/>
    <x v="1"/>
    <n v="3"/>
    <n v="4"/>
    <n v="12"/>
    <m/>
    <m/>
    <n v="0"/>
    <m/>
    <n v="0"/>
    <n v="0"/>
    <m/>
    <m/>
    <n v="0"/>
  </r>
  <r>
    <n v="155"/>
    <x v="1"/>
    <x v="7"/>
    <x v="35"/>
    <x v="154"/>
    <x v="3"/>
    <x v="1"/>
    <n v="3"/>
    <n v="4"/>
    <n v="12"/>
    <m/>
    <m/>
    <n v="0"/>
    <m/>
    <n v="0"/>
    <n v="0"/>
    <m/>
    <m/>
    <n v="0"/>
  </r>
  <r>
    <n v="156"/>
    <x v="1"/>
    <x v="7"/>
    <x v="35"/>
    <x v="155"/>
    <x v="3"/>
    <x v="1"/>
    <n v="3"/>
    <n v="4"/>
    <n v="12"/>
    <m/>
    <m/>
    <n v="0"/>
    <m/>
    <n v="0"/>
    <n v="0"/>
    <m/>
    <m/>
    <n v="0"/>
  </r>
  <r>
    <n v="157"/>
    <x v="1"/>
    <x v="7"/>
    <x v="35"/>
    <x v="156"/>
    <x v="3"/>
    <x v="1"/>
    <n v="3"/>
    <n v="4"/>
    <n v="12"/>
    <m/>
    <m/>
    <n v="0"/>
    <m/>
    <n v="0"/>
    <n v="0"/>
    <m/>
    <m/>
    <n v="0"/>
  </r>
  <r>
    <n v="158"/>
    <x v="1"/>
    <x v="7"/>
    <x v="35"/>
    <x v="157"/>
    <x v="3"/>
    <x v="1"/>
    <n v="3"/>
    <n v="4"/>
    <n v="12"/>
    <m/>
    <m/>
    <n v="0"/>
    <m/>
    <n v="0"/>
    <n v="0"/>
    <m/>
    <m/>
    <n v="0"/>
  </r>
  <r>
    <n v="159"/>
    <x v="1"/>
    <x v="7"/>
    <x v="35"/>
    <x v="158"/>
    <x v="3"/>
    <x v="1"/>
    <n v="3"/>
    <n v="4"/>
    <n v="12"/>
    <m/>
    <m/>
    <n v="0"/>
    <m/>
    <n v="0"/>
    <n v="0"/>
    <m/>
    <m/>
    <n v="0"/>
  </r>
  <r>
    <n v="160"/>
    <x v="1"/>
    <x v="7"/>
    <x v="35"/>
    <x v="159"/>
    <x v="3"/>
    <x v="1"/>
    <n v="3"/>
    <n v="4"/>
    <n v="12"/>
    <m/>
    <n v="4"/>
    <n v="12"/>
    <m/>
    <n v="4"/>
    <n v="12"/>
    <m/>
    <n v="3"/>
    <n v="9"/>
  </r>
  <r>
    <n v="161"/>
    <x v="1"/>
    <x v="7"/>
    <x v="35"/>
    <x v="160"/>
    <x v="3"/>
    <x v="1"/>
    <n v="3"/>
    <n v="4"/>
    <n v="12"/>
    <m/>
    <n v="4"/>
    <n v="12"/>
    <m/>
    <n v="4"/>
    <n v="12"/>
    <m/>
    <n v="1"/>
    <n v="3"/>
  </r>
  <r>
    <n v="162"/>
    <x v="1"/>
    <x v="7"/>
    <x v="36"/>
    <x v="161"/>
    <x v="3"/>
    <x v="0"/>
    <n v="9"/>
    <n v="4"/>
    <n v="36"/>
    <m/>
    <m/>
    <n v="0"/>
    <m/>
    <n v="0"/>
    <n v="0"/>
    <m/>
    <m/>
    <n v="0"/>
  </r>
  <r>
    <n v="163"/>
    <x v="1"/>
    <x v="7"/>
    <x v="36"/>
    <x v="162"/>
    <x v="3"/>
    <x v="0"/>
    <n v="9"/>
    <n v="4"/>
    <n v="36"/>
    <m/>
    <m/>
    <n v="0"/>
    <m/>
    <n v="0"/>
    <n v="0"/>
    <m/>
    <m/>
    <n v="0"/>
  </r>
  <r>
    <n v="164"/>
    <x v="1"/>
    <x v="7"/>
    <x v="36"/>
    <x v="163"/>
    <x v="3"/>
    <x v="0"/>
    <n v="9"/>
    <n v="4"/>
    <n v="36"/>
    <m/>
    <m/>
    <n v="0"/>
    <m/>
    <n v="0"/>
    <n v="0"/>
    <m/>
    <m/>
    <n v="0"/>
  </r>
  <r>
    <n v="165"/>
    <x v="1"/>
    <x v="7"/>
    <x v="36"/>
    <x v="164"/>
    <x v="3"/>
    <x v="0"/>
    <n v="9"/>
    <n v="4"/>
    <n v="36"/>
    <m/>
    <m/>
    <n v="0"/>
    <m/>
    <n v="0"/>
    <n v="0"/>
    <m/>
    <m/>
    <n v="0"/>
  </r>
  <r>
    <n v="166"/>
    <x v="1"/>
    <x v="7"/>
    <x v="36"/>
    <x v="165"/>
    <x v="3"/>
    <x v="1"/>
    <n v="3"/>
    <m/>
    <n v="0"/>
    <m/>
    <m/>
    <n v="0"/>
    <m/>
    <m/>
    <n v="0"/>
    <m/>
    <m/>
    <n v="0"/>
  </r>
  <r>
    <n v="167"/>
    <x v="1"/>
    <x v="7"/>
    <x v="36"/>
    <x v="166"/>
    <x v="3"/>
    <x v="1"/>
    <n v="3"/>
    <n v="4"/>
    <n v="12"/>
    <m/>
    <m/>
    <n v="0"/>
    <m/>
    <n v="0"/>
    <n v="0"/>
    <m/>
    <m/>
    <n v="0"/>
  </r>
  <r>
    <n v="168"/>
    <x v="1"/>
    <x v="7"/>
    <x v="36"/>
    <x v="167"/>
    <x v="3"/>
    <x v="1"/>
    <n v="3"/>
    <n v="4"/>
    <n v="12"/>
    <m/>
    <m/>
    <n v="0"/>
    <m/>
    <n v="0"/>
    <n v="0"/>
    <m/>
    <m/>
    <n v="0"/>
  </r>
  <r>
    <n v="169"/>
    <x v="1"/>
    <x v="7"/>
    <x v="36"/>
    <x v="168"/>
    <x v="3"/>
    <x v="1"/>
    <n v="3"/>
    <n v="4"/>
    <n v="12"/>
    <m/>
    <m/>
    <n v="0"/>
    <m/>
    <n v="0"/>
    <n v="0"/>
    <m/>
    <m/>
    <n v="0"/>
  </r>
  <r>
    <n v="170"/>
    <x v="1"/>
    <x v="7"/>
    <x v="36"/>
    <x v="169"/>
    <x v="3"/>
    <x v="1"/>
    <n v="3"/>
    <n v="4"/>
    <n v="12"/>
    <m/>
    <m/>
    <n v="0"/>
    <m/>
    <n v="0"/>
    <n v="0"/>
    <m/>
    <m/>
    <n v="0"/>
  </r>
  <r>
    <n v="171"/>
    <x v="1"/>
    <x v="7"/>
    <x v="36"/>
    <x v="170"/>
    <x v="3"/>
    <x v="1"/>
    <n v="3"/>
    <n v="4"/>
    <n v="12"/>
    <m/>
    <m/>
    <n v="0"/>
    <m/>
    <n v="0"/>
    <n v="0"/>
    <m/>
    <m/>
    <n v="0"/>
  </r>
  <r>
    <n v="172"/>
    <x v="1"/>
    <x v="7"/>
    <x v="36"/>
    <x v="171"/>
    <x v="3"/>
    <x v="1"/>
    <n v="3"/>
    <n v="4"/>
    <n v="12"/>
    <m/>
    <m/>
    <n v="0"/>
    <m/>
    <n v="0"/>
    <n v="0"/>
    <m/>
    <m/>
    <n v="0"/>
  </r>
  <r>
    <n v="173"/>
    <x v="1"/>
    <x v="8"/>
    <x v="37"/>
    <x v="172"/>
    <x v="3"/>
    <x v="0"/>
    <n v="9"/>
    <n v="4"/>
    <n v="36"/>
    <m/>
    <m/>
    <n v="0"/>
    <m/>
    <n v="0"/>
    <n v="0"/>
    <m/>
    <m/>
    <n v="0"/>
  </r>
  <r>
    <n v="174"/>
    <x v="1"/>
    <x v="8"/>
    <x v="37"/>
    <x v="173"/>
    <x v="3"/>
    <x v="0"/>
    <n v="9"/>
    <n v="4"/>
    <n v="36"/>
    <m/>
    <m/>
    <n v="0"/>
    <m/>
    <n v="0"/>
    <n v="0"/>
    <m/>
    <m/>
    <n v="0"/>
  </r>
  <r>
    <n v="175"/>
    <x v="1"/>
    <x v="8"/>
    <x v="37"/>
    <x v="174"/>
    <x v="3"/>
    <x v="0"/>
    <n v="9"/>
    <n v="4"/>
    <n v="36"/>
    <m/>
    <m/>
    <n v="0"/>
    <m/>
    <n v="0"/>
    <n v="0"/>
    <m/>
    <m/>
    <n v="0"/>
  </r>
  <r>
    <n v="176"/>
    <x v="1"/>
    <x v="8"/>
    <x v="37"/>
    <x v="175"/>
    <x v="3"/>
    <x v="0"/>
    <n v="9"/>
    <n v="4"/>
    <n v="36"/>
    <m/>
    <m/>
    <n v="0"/>
    <m/>
    <n v="0"/>
    <n v="0"/>
    <m/>
    <m/>
    <n v="0"/>
  </r>
  <r>
    <n v="177"/>
    <x v="1"/>
    <x v="8"/>
    <x v="37"/>
    <x v="176"/>
    <x v="3"/>
    <x v="0"/>
    <n v="9"/>
    <n v="4"/>
    <n v="36"/>
    <m/>
    <m/>
    <n v="0"/>
    <m/>
    <n v="0"/>
    <n v="0"/>
    <m/>
    <m/>
    <n v="0"/>
  </r>
  <r>
    <n v="178"/>
    <x v="1"/>
    <x v="8"/>
    <x v="37"/>
    <x v="177"/>
    <x v="3"/>
    <x v="0"/>
    <n v="9"/>
    <n v="4"/>
    <n v="36"/>
    <m/>
    <m/>
    <n v="0"/>
    <m/>
    <n v="0"/>
    <n v="0"/>
    <m/>
    <m/>
    <n v="0"/>
  </r>
  <r>
    <n v="179"/>
    <x v="1"/>
    <x v="8"/>
    <x v="37"/>
    <x v="178"/>
    <x v="3"/>
    <x v="0"/>
    <n v="9"/>
    <n v="4"/>
    <n v="36"/>
    <m/>
    <m/>
    <n v="0"/>
    <m/>
    <n v="0"/>
    <n v="0"/>
    <m/>
    <m/>
    <n v="0"/>
  </r>
  <r>
    <n v="180"/>
    <x v="1"/>
    <x v="8"/>
    <x v="37"/>
    <x v="179"/>
    <x v="3"/>
    <x v="0"/>
    <n v="9"/>
    <n v="4"/>
    <n v="36"/>
    <m/>
    <m/>
    <n v="0"/>
    <m/>
    <n v="0"/>
    <n v="0"/>
    <m/>
    <m/>
    <n v="0"/>
  </r>
  <r>
    <n v="181"/>
    <x v="1"/>
    <x v="8"/>
    <x v="37"/>
    <x v="180"/>
    <x v="3"/>
    <x v="0"/>
    <n v="9"/>
    <n v="4"/>
    <n v="36"/>
    <m/>
    <m/>
    <n v="0"/>
    <m/>
    <n v="0"/>
    <n v="0"/>
    <m/>
    <m/>
    <n v="0"/>
  </r>
  <r>
    <n v="182"/>
    <x v="1"/>
    <x v="8"/>
    <x v="37"/>
    <x v="181"/>
    <x v="3"/>
    <x v="1"/>
    <n v="3"/>
    <n v="4"/>
    <n v="12"/>
    <m/>
    <m/>
    <n v="0"/>
    <m/>
    <n v="0"/>
    <n v="0"/>
    <m/>
    <m/>
    <n v="0"/>
  </r>
  <r>
    <n v="183"/>
    <x v="1"/>
    <x v="8"/>
    <x v="37"/>
    <x v="182"/>
    <x v="3"/>
    <x v="1"/>
    <n v="3"/>
    <n v="4"/>
    <n v="12"/>
    <m/>
    <m/>
    <n v="0"/>
    <m/>
    <n v="0"/>
    <n v="0"/>
    <m/>
    <m/>
    <n v="0"/>
  </r>
  <r>
    <n v="184"/>
    <x v="1"/>
    <x v="8"/>
    <x v="37"/>
    <x v="183"/>
    <x v="3"/>
    <x v="1"/>
    <n v="3"/>
    <n v="4"/>
    <n v="12"/>
    <m/>
    <m/>
    <n v="0"/>
    <m/>
    <n v="0"/>
    <n v="0"/>
    <m/>
    <m/>
    <n v="0"/>
  </r>
  <r>
    <n v="185"/>
    <x v="1"/>
    <x v="8"/>
    <x v="37"/>
    <x v="184"/>
    <x v="3"/>
    <x v="1"/>
    <n v="3"/>
    <n v="4"/>
    <n v="12"/>
    <m/>
    <m/>
    <n v="0"/>
    <m/>
    <n v="0"/>
    <n v="0"/>
    <m/>
    <m/>
    <n v="0"/>
  </r>
  <r>
    <n v="186"/>
    <x v="1"/>
    <x v="8"/>
    <x v="38"/>
    <x v="185"/>
    <x v="3"/>
    <x v="0"/>
    <n v="9"/>
    <n v="4"/>
    <n v="36"/>
    <m/>
    <m/>
    <n v="0"/>
    <m/>
    <n v="0"/>
    <n v="0"/>
    <m/>
    <m/>
    <n v="0"/>
  </r>
  <r>
    <n v="187"/>
    <x v="1"/>
    <x v="8"/>
    <x v="38"/>
    <x v="186"/>
    <x v="3"/>
    <x v="0"/>
    <n v="9"/>
    <n v="4"/>
    <n v="36"/>
    <m/>
    <m/>
    <n v="0"/>
    <m/>
    <n v="0"/>
    <n v="0"/>
    <m/>
    <m/>
    <n v="0"/>
  </r>
  <r>
    <n v="188"/>
    <x v="1"/>
    <x v="8"/>
    <x v="38"/>
    <x v="187"/>
    <x v="3"/>
    <x v="0"/>
    <n v="9"/>
    <n v="4"/>
    <n v="36"/>
    <m/>
    <m/>
    <n v="0"/>
    <m/>
    <n v="0"/>
    <n v="0"/>
    <m/>
    <m/>
    <n v="0"/>
  </r>
  <r>
    <n v="189"/>
    <x v="1"/>
    <x v="8"/>
    <x v="38"/>
    <x v="188"/>
    <x v="3"/>
    <x v="0"/>
    <n v="9"/>
    <n v="4"/>
    <n v="36"/>
    <m/>
    <m/>
    <n v="0"/>
    <m/>
    <n v="0"/>
    <n v="0"/>
    <m/>
    <m/>
    <n v="0"/>
  </r>
  <r>
    <n v="190"/>
    <x v="1"/>
    <x v="8"/>
    <x v="38"/>
    <x v="189"/>
    <x v="3"/>
    <x v="0"/>
    <n v="9"/>
    <n v="4"/>
    <n v="36"/>
    <m/>
    <m/>
    <n v="0"/>
    <m/>
    <n v="0"/>
    <n v="0"/>
    <m/>
    <m/>
    <n v="0"/>
  </r>
  <r>
    <n v="191"/>
    <x v="1"/>
    <x v="8"/>
    <x v="38"/>
    <x v="190"/>
    <x v="3"/>
    <x v="1"/>
    <n v="3"/>
    <n v="4"/>
    <n v="12"/>
    <m/>
    <m/>
    <n v="0"/>
    <m/>
    <n v="0"/>
    <n v="0"/>
    <m/>
    <m/>
    <n v="0"/>
  </r>
  <r>
    <n v="192"/>
    <x v="1"/>
    <x v="8"/>
    <x v="38"/>
    <x v="191"/>
    <x v="3"/>
    <x v="1"/>
    <n v="3"/>
    <n v="4"/>
    <n v="12"/>
    <m/>
    <m/>
    <n v="0"/>
    <m/>
    <n v="0"/>
    <n v="0"/>
    <m/>
    <m/>
    <n v="0"/>
  </r>
  <r>
    <n v="193"/>
    <x v="1"/>
    <x v="8"/>
    <x v="38"/>
    <x v="192"/>
    <x v="3"/>
    <x v="1"/>
    <n v="3"/>
    <n v="4"/>
    <n v="12"/>
    <m/>
    <m/>
    <n v="0"/>
    <m/>
    <n v="0"/>
    <n v="0"/>
    <m/>
    <m/>
    <n v="0"/>
  </r>
  <r>
    <n v="194"/>
    <x v="1"/>
    <x v="8"/>
    <x v="38"/>
    <x v="193"/>
    <x v="3"/>
    <x v="1"/>
    <n v="3"/>
    <n v="4"/>
    <n v="12"/>
    <m/>
    <m/>
    <n v="0"/>
    <m/>
    <n v="0"/>
    <n v="0"/>
    <m/>
    <m/>
    <n v="0"/>
  </r>
  <r>
    <n v="195"/>
    <x v="1"/>
    <x v="8"/>
    <x v="39"/>
    <x v="194"/>
    <x v="3"/>
    <x v="0"/>
    <n v="9"/>
    <n v="4"/>
    <n v="36"/>
    <m/>
    <m/>
    <n v="0"/>
    <m/>
    <n v="0"/>
    <n v="0"/>
    <m/>
    <m/>
    <n v="0"/>
  </r>
  <r>
    <n v="196"/>
    <x v="1"/>
    <x v="8"/>
    <x v="39"/>
    <x v="195"/>
    <x v="3"/>
    <x v="0"/>
    <n v="9"/>
    <n v="4"/>
    <n v="36"/>
    <m/>
    <m/>
    <n v="0"/>
    <m/>
    <n v="0"/>
    <n v="0"/>
    <m/>
    <m/>
    <n v="0"/>
  </r>
  <r>
    <n v="197"/>
    <x v="1"/>
    <x v="8"/>
    <x v="39"/>
    <x v="196"/>
    <x v="3"/>
    <x v="0"/>
    <n v="9"/>
    <n v="4"/>
    <n v="36"/>
    <m/>
    <m/>
    <n v="0"/>
    <m/>
    <n v="0"/>
    <n v="0"/>
    <m/>
    <m/>
    <n v="0"/>
  </r>
  <r>
    <n v="198"/>
    <x v="1"/>
    <x v="8"/>
    <x v="39"/>
    <x v="197"/>
    <x v="3"/>
    <x v="1"/>
    <n v="3"/>
    <n v="4"/>
    <n v="12"/>
    <m/>
    <m/>
    <n v="0"/>
    <m/>
    <n v="0"/>
    <n v="0"/>
    <m/>
    <m/>
    <n v="0"/>
  </r>
  <r>
    <n v="199"/>
    <x v="1"/>
    <x v="8"/>
    <x v="39"/>
    <x v="198"/>
    <x v="3"/>
    <x v="1"/>
    <n v="3"/>
    <n v="4"/>
    <n v="12"/>
    <m/>
    <m/>
    <n v="0"/>
    <m/>
    <n v="0"/>
    <n v="0"/>
    <m/>
    <m/>
    <n v="0"/>
  </r>
  <r>
    <n v="200"/>
    <x v="1"/>
    <x v="8"/>
    <x v="39"/>
    <x v="199"/>
    <x v="3"/>
    <x v="1"/>
    <n v="3"/>
    <n v="4"/>
    <n v="12"/>
    <m/>
    <m/>
    <n v="0"/>
    <m/>
    <n v="0"/>
    <n v="0"/>
    <m/>
    <m/>
    <n v="0"/>
  </r>
  <r>
    <n v="201"/>
    <x v="1"/>
    <x v="8"/>
    <x v="39"/>
    <x v="200"/>
    <x v="3"/>
    <x v="1"/>
    <n v="3"/>
    <n v="4"/>
    <n v="12"/>
    <m/>
    <m/>
    <n v="0"/>
    <m/>
    <n v="0"/>
    <n v="0"/>
    <m/>
    <m/>
    <n v="0"/>
  </r>
  <r>
    <n v="202"/>
    <x v="1"/>
    <x v="8"/>
    <x v="39"/>
    <x v="201"/>
    <x v="3"/>
    <x v="1"/>
    <n v="3"/>
    <m/>
    <n v="0"/>
    <m/>
    <m/>
    <n v="0"/>
    <m/>
    <m/>
    <n v="0"/>
    <m/>
    <m/>
    <n v="0"/>
  </r>
  <r>
    <n v="203"/>
    <x v="1"/>
    <x v="9"/>
    <x v="40"/>
    <x v="202"/>
    <x v="2"/>
    <x v="0"/>
    <n v="9"/>
    <n v="4"/>
    <n v="36"/>
    <m/>
    <m/>
    <n v="0"/>
    <m/>
    <n v="2"/>
    <n v="18"/>
    <m/>
    <m/>
    <n v="0"/>
  </r>
  <r>
    <n v="204"/>
    <x v="1"/>
    <x v="9"/>
    <x v="40"/>
    <x v="203"/>
    <x v="2"/>
    <x v="0"/>
    <n v="9"/>
    <n v="4"/>
    <n v="36"/>
    <m/>
    <m/>
    <n v="0"/>
    <m/>
    <n v="2"/>
    <n v="18"/>
    <m/>
    <m/>
    <n v="0"/>
  </r>
  <r>
    <n v="205"/>
    <x v="1"/>
    <x v="9"/>
    <x v="40"/>
    <x v="204"/>
    <x v="2"/>
    <x v="0"/>
    <n v="9"/>
    <n v="4"/>
    <n v="36"/>
    <m/>
    <m/>
    <n v="0"/>
    <m/>
    <n v="2"/>
    <n v="18"/>
    <m/>
    <m/>
    <n v="0"/>
  </r>
  <r>
    <n v="206"/>
    <x v="1"/>
    <x v="9"/>
    <x v="40"/>
    <x v="205"/>
    <x v="2"/>
    <x v="0"/>
    <n v="9"/>
    <n v="4"/>
    <n v="36"/>
    <m/>
    <m/>
    <n v="0"/>
    <m/>
    <n v="1"/>
    <n v="9"/>
    <m/>
    <m/>
    <n v="0"/>
  </r>
  <r>
    <n v="207"/>
    <x v="1"/>
    <x v="9"/>
    <x v="40"/>
    <x v="206"/>
    <x v="2"/>
    <x v="0"/>
    <n v="9"/>
    <n v="4"/>
    <n v="36"/>
    <m/>
    <m/>
    <n v="0"/>
    <m/>
    <n v="2"/>
    <n v="18"/>
    <m/>
    <m/>
    <n v="0"/>
  </r>
  <r>
    <n v="208"/>
    <x v="1"/>
    <x v="9"/>
    <x v="40"/>
    <x v="207"/>
    <x v="2"/>
    <x v="0"/>
    <n v="9"/>
    <n v="4"/>
    <n v="36"/>
    <m/>
    <m/>
    <n v="0"/>
    <m/>
    <n v="1"/>
    <n v="9"/>
    <m/>
    <m/>
    <n v="0"/>
  </r>
  <r>
    <n v="209"/>
    <x v="1"/>
    <x v="9"/>
    <x v="40"/>
    <x v="208"/>
    <x v="3"/>
    <x v="1"/>
    <n v="3"/>
    <n v="4"/>
    <n v="12"/>
    <m/>
    <m/>
    <n v="0"/>
    <m/>
    <n v="1"/>
    <n v="3"/>
    <m/>
    <m/>
    <n v="0"/>
  </r>
  <r>
    <n v="210"/>
    <x v="1"/>
    <x v="9"/>
    <x v="40"/>
    <x v="209"/>
    <x v="3"/>
    <x v="1"/>
    <n v="3"/>
    <n v="4"/>
    <n v="12"/>
    <m/>
    <m/>
    <n v="0"/>
    <m/>
    <n v="1"/>
    <n v="3"/>
    <m/>
    <m/>
    <n v="0"/>
  </r>
  <r>
    <n v="211"/>
    <x v="1"/>
    <x v="9"/>
    <x v="40"/>
    <x v="210"/>
    <x v="3"/>
    <x v="1"/>
    <n v="3"/>
    <n v="4"/>
    <n v="12"/>
    <m/>
    <m/>
    <n v="0"/>
    <m/>
    <n v="2"/>
    <n v="6"/>
    <m/>
    <m/>
    <n v="0"/>
  </r>
  <r>
    <n v="212"/>
    <x v="1"/>
    <x v="9"/>
    <x v="40"/>
    <x v="211"/>
    <x v="3"/>
    <x v="1"/>
    <n v="3"/>
    <n v="4"/>
    <n v="12"/>
    <m/>
    <m/>
    <n v="0"/>
    <m/>
    <n v="2"/>
    <n v="6"/>
    <m/>
    <m/>
    <n v="0"/>
  </r>
  <r>
    <n v="213"/>
    <x v="1"/>
    <x v="9"/>
    <x v="40"/>
    <x v="212"/>
    <x v="3"/>
    <x v="1"/>
    <n v="3"/>
    <n v="4"/>
    <n v="12"/>
    <m/>
    <m/>
    <n v="0"/>
    <m/>
    <n v="2"/>
    <n v="6"/>
    <m/>
    <m/>
    <n v="0"/>
  </r>
  <r>
    <n v="214"/>
    <x v="1"/>
    <x v="9"/>
    <x v="40"/>
    <x v="213"/>
    <x v="3"/>
    <x v="1"/>
    <n v="3"/>
    <n v="4"/>
    <n v="12"/>
    <m/>
    <m/>
    <n v="0"/>
    <m/>
    <n v="2"/>
    <n v="6"/>
    <m/>
    <m/>
    <n v="0"/>
  </r>
  <r>
    <n v="215"/>
    <x v="1"/>
    <x v="9"/>
    <x v="41"/>
    <x v="214"/>
    <x v="2"/>
    <x v="0"/>
    <n v="9"/>
    <n v="4"/>
    <n v="36"/>
    <m/>
    <m/>
    <n v="0"/>
    <m/>
    <n v="2"/>
    <n v="18"/>
    <m/>
    <m/>
    <n v="0"/>
  </r>
  <r>
    <n v="216"/>
    <x v="1"/>
    <x v="9"/>
    <x v="41"/>
    <x v="215"/>
    <x v="2"/>
    <x v="0"/>
    <n v="9"/>
    <n v="4"/>
    <n v="36"/>
    <m/>
    <m/>
    <n v="0"/>
    <m/>
    <n v="2"/>
    <n v="18"/>
    <m/>
    <m/>
    <n v="0"/>
  </r>
  <r>
    <n v="217"/>
    <x v="1"/>
    <x v="9"/>
    <x v="41"/>
    <x v="216"/>
    <x v="2"/>
    <x v="0"/>
    <n v="9"/>
    <n v="4"/>
    <n v="36"/>
    <m/>
    <m/>
    <n v="0"/>
    <m/>
    <n v="2"/>
    <n v="18"/>
    <m/>
    <m/>
    <n v="0"/>
  </r>
  <r>
    <n v="218"/>
    <x v="1"/>
    <x v="9"/>
    <x v="41"/>
    <x v="217"/>
    <x v="2"/>
    <x v="0"/>
    <n v="9"/>
    <n v="4"/>
    <n v="36"/>
    <m/>
    <m/>
    <n v="0"/>
    <m/>
    <n v="2"/>
    <n v="18"/>
    <m/>
    <m/>
    <n v="0"/>
  </r>
  <r>
    <n v="219"/>
    <x v="1"/>
    <x v="9"/>
    <x v="41"/>
    <x v="218"/>
    <x v="2"/>
    <x v="0"/>
    <n v="9"/>
    <n v="4"/>
    <n v="36"/>
    <m/>
    <m/>
    <n v="0"/>
    <m/>
    <n v="2"/>
    <n v="18"/>
    <m/>
    <m/>
    <n v="0"/>
  </r>
  <r>
    <n v="220"/>
    <x v="1"/>
    <x v="9"/>
    <x v="41"/>
    <x v="219"/>
    <x v="3"/>
    <x v="1"/>
    <n v="3"/>
    <m/>
    <n v="0"/>
    <m/>
    <m/>
    <n v="0"/>
    <m/>
    <m/>
    <n v="0"/>
    <m/>
    <m/>
    <n v="0"/>
  </r>
  <r>
    <n v="221"/>
    <x v="1"/>
    <x v="10"/>
    <x v="42"/>
    <x v="220"/>
    <x v="1"/>
    <x v="0"/>
    <n v="9"/>
    <n v="4"/>
    <n v="36"/>
    <m/>
    <m/>
    <n v="0"/>
    <m/>
    <n v="2"/>
    <n v="18"/>
    <m/>
    <m/>
    <n v="0"/>
  </r>
  <r>
    <n v="222"/>
    <x v="1"/>
    <x v="10"/>
    <x v="42"/>
    <x v="221"/>
    <x v="2"/>
    <x v="0"/>
    <n v="9"/>
    <n v="4"/>
    <n v="36"/>
    <m/>
    <m/>
    <n v="0"/>
    <m/>
    <n v="3"/>
    <n v="27"/>
    <m/>
    <m/>
    <n v="0"/>
  </r>
  <r>
    <n v="223"/>
    <x v="1"/>
    <x v="10"/>
    <x v="42"/>
    <x v="222"/>
    <x v="2"/>
    <x v="0"/>
    <n v="9"/>
    <n v="4"/>
    <n v="36"/>
    <m/>
    <m/>
    <n v="0"/>
    <m/>
    <n v="3"/>
    <n v="27"/>
    <m/>
    <m/>
    <n v="0"/>
  </r>
  <r>
    <n v="224"/>
    <x v="1"/>
    <x v="10"/>
    <x v="42"/>
    <x v="223"/>
    <x v="2"/>
    <x v="0"/>
    <n v="9"/>
    <n v="4"/>
    <n v="36"/>
    <m/>
    <m/>
    <n v="0"/>
    <m/>
    <n v="2"/>
    <n v="18"/>
    <m/>
    <m/>
    <n v="0"/>
  </r>
  <r>
    <n v="225"/>
    <x v="1"/>
    <x v="10"/>
    <x v="42"/>
    <x v="224"/>
    <x v="2"/>
    <x v="0"/>
    <n v="9"/>
    <n v="4"/>
    <n v="36"/>
    <m/>
    <m/>
    <n v="0"/>
    <m/>
    <n v="2"/>
    <n v="18"/>
    <m/>
    <m/>
    <n v="0"/>
  </r>
  <r>
    <n v="226"/>
    <x v="1"/>
    <x v="10"/>
    <x v="42"/>
    <x v="225"/>
    <x v="2"/>
    <x v="0"/>
    <n v="9"/>
    <n v="4"/>
    <n v="36"/>
    <m/>
    <m/>
    <n v="0"/>
    <m/>
    <n v="2"/>
    <n v="18"/>
    <m/>
    <m/>
    <n v="0"/>
  </r>
  <r>
    <n v="227"/>
    <x v="1"/>
    <x v="10"/>
    <x v="42"/>
    <x v="226"/>
    <x v="2"/>
    <x v="0"/>
    <n v="9"/>
    <n v="4"/>
    <n v="36"/>
    <m/>
    <m/>
    <n v="0"/>
    <m/>
    <n v="2"/>
    <n v="18"/>
    <m/>
    <m/>
    <n v="0"/>
  </r>
  <r>
    <n v="228"/>
    <x v="1"/>
    <x v="10"/>
    <x v="42"/>
    <x v="227"/>
    <x v="2"/>
    <x v="0"/>
    <n v="9"/>
    <n v="4"/>
    <n v="36"/>
    <m/>
    <m/>
    <n v="0"/>
    <m/>
    <n v="1"/>
    <n v="9"/>
    <m/>
    <m/>
    <n v="0"/>
  </r>
  <r>
    <n v="229"/>
    <x v="1"/>
    <x v="10"/>
    <x v="42"/>
    <x v="228"/>
    <x v="3"/>
    <x v="1"/>
    <n v="3"/>
    <n v="4"/>
    <n v="12"/>
    <m/>
    <m/>
    <n v="0"/>
    <m/>
    <n v="0"/>
    <n v="0"/>
    <m/>
    <m/>
    <n v="0"/>
  </r>
  <r>
    <n v="230"/>
    <x v="1"/>
    <x v="10"/>
    <x v="42"/>
    <x v="229"/>
    <x v="3"/>
    <x v="1"/>
    <n v="3"/>
    <n v="4"/>
    <n v="12"/>
    <m/>
    <m/>
    <n v="0"/>
    <m/>
    <n v="2"/>
    <n v="6"/>
    <m/>
    <m/>
    <n v="0"/>
  </r>
  <r>
    <n v="231"/>
    <x v="1"/>
    <x v="10"/>
    <x v="42"/>
    <x v="230"/>
    <x v="3"/>
    <x v="1"/>
    <n v="3"/>
    <n v="4"/>
    <n v="12"/>
    <m/>
    <m/>
    <n v="0"/>
    <m/>
    <n v="2"/>
    <n v="6"/>
    <m/>
    <m/>
    <n v="0"/>
  </r>
  <r>
    <n v="232"/>
    <x v="1"/>
    <x v="10"/>
    <x v="42"/>
    <x v="231"/>
    <x v="3"/>
    <x v="1"/>
    <n v="3"/>
    <n v="4"/>
    <n v="12"/>
    <m/>
    <m/>
    <n v="0"/>
    <m/>
    <n v="2"/>
    <n v="6"/>
    <m/>
    <m/>
    <n v="0"/>
  </r>
  <r>
    <n v="233"/>
    <x v="1"/>
    <x v="10"/>
    <x v="42"/>
    <x v="232"/>
    <x v="3"/>
    <x v="1"/>
    <n v="3"/>
    <n v="4"/>
    <n v="12"/>
    <m/>
    <m/>
    <n v="0"/>
    <m/>
    <n v="0"/>
    <n v="0"/>
    <m/>
    <m/>
    <n v="0"/>
  </r>
  <r>
    <n v="234"/>
    <x v="1"/>
    <x v="10"/>
    <x v="42"/>
    <x v="233"/>
    <x v="3"/>
    <x v="1"/>
    <n v="3"/>
    <n v="4"/>
    <n v="12"/>
    <m/>
    <m/>
    <n v="0"/>
    <m/>
    <n v="1"/>
    <n v="3"/>
    <m/>
    <m/>
    <n v="0"/>
  </r>
  <r>
    <n v="235"/>
    <x v="1"/>
    <x v="10"/>
    <x v="42"/>
    <x v="234"/>
    <x v="3"/>
    <x v="1"/>
    <n v="3"/>
    <n v="4"/>
    <n v="12"/>
    <m/>
    <m/>
    <n v="0"/>
    <m/>
    <n v="0"/>
    <n v="0"/>
    <m/>
    <m/>
    <n v="0"/>
  </r>
  <r>
    <n v="236"/>
    <x v="1"/>
    <x v="10"/>
    <x v="42"/>
    <x v="235"/>
    <x v="3"/>
    <x v="1"/>
    <n v="3"/>
    <n v="4"/>
    <n v="12"/>
    <m/>
    <m/>
    <n v="0"/>
    <m/>
    <n v="0"/>
    <n v="0"/>
    <m/>
    <m/>
    <n v="0"/>
  </r>
  <r>
    <n v="237"/>
    <x v="1"/>
    <x v="10"/>
    <x v="42"/>
    <x v="236"/>
    <x v="3"/>
    <x v="1"/>
    <n v="3"/>
    <n v="4"/>
    <n v="12"/>
    <m/>
    <m/>
    <n v="0"/>
    <m/>
    <n v="1"/>
    <n v="3"/>
    <m/>
    <m/>
    <n v="0"/>
  </r>
  <r>
    <n v="238"/>
    <x v="1"/>
    <x v="10"/>
    <x v="42"/>
    <x v="237"/>
    <x v="3"/>
    <x v="1"/>
    <n v="3"/>
    <n v="4"/>
    <n v="12"/>
    <m/>
    <m/>
    <n v="0"/>
    <m/>
    <n v="2"/>
    <n v="6"/>
    <m/>
    <m/>
    <n v="0"/>
  </r>
  <r>
    <n v="239"/>
    <x v="1"/>
    <x v="10"/>
    <x v="43"/>
    <x v="238"/>
    <x v="1"/>
    <x v="0"/>
    <n v="9"/>
    <n v="4"/>
    <n v="36"/>
    <m/>
    <m/>
    <n v="0"/>
    <m/>
    <n v="2"/>
    <n v="18"/>
    <m/>
    <m/>
    <n v="0"/>
  </r>
  <r>
    <n v="240"/>
    <x v="1"/>
    <x v="10"/>
    <x v="43"/>
    <x v="239"/>
    <x v="2"/>
    <x v="0"/>
    <n v="9"/>
    <n v="4"/>
    <n v="36"/>
    <m/>
    <m/>
    <n v="0"/>
    <m/>
    <n v="2"/>
    <n v="18"/>
    <m/>
    <m/>
    <n v="0"/>
  </r>
  <r>
    <n v="241"/>
    <x v="1"/>
    <x v="10"/>
    <x v="43"/>
    <x v="240"/>
    <x v="2"/>
    <x v="0"/>
    <n v="9"/>
    <n v="4"/>
    <n v="36"/>
    <m/>
    <m/>
    <n v="0"/>
    <m/>
    <n v="2"/>
    <n v="18"/>
    <m/>
    <m/>
    <n v="0"/>
  </r>
  <r>
    <n v="242"/>
    <x v="1"/>
    <x v="10"/>
    <x v="43"/>
    <x v="241"/>
    <x v="2"/>
    <x v="0"/>
    <n v="9"/>
    <n v="4"/>
    <n v="36"/>
    <m/>
    <m/>
    <n v="0"/>
    <m/>
    <n v="2"/>
    <n v="18"/>
    <m/>
    <m/>
    <n v="0"/>
  </r>
  <r>
    <n v="243"/>
    <x v="1"/>
    <x v="10"/>
    <x v="43"/>
    <x v="242"/>
    <x v="2"/>
    <x v="0"/>
    <n v="9"/>
    <n v="4"/>
    <n v="36"/>
    <m/>
    <m/>
    <n v="0"/>
    <m/>
    <n v="2"/>
    <n v="18"/>
    <m/>
    <m/>
    <n v="0"/>
  </r>
  <r>
    <n v="244"/>
    <x v="1"/>
    <x v="10"/>
    <x v="43"/>
    <x v="243"/>
    <x v="2"/>
    <x v="1"/>
    <n v="3"/>
    <n v="4"/>
    <n v="12"/>
    <m/>
    <m/>
    <n v="0"/>
    <m/>
    <n v="1"/>
    <n v="3"/>
    <m/>
    <m/>
    <n v="0"/>
  </r>
  <r>
    <n v="245"/>
    <x v="1"/>
    <x v="10"/>
    <x v="43"/>
    <x v="244"/>
    <x v="3"/>
    <x v="1"/>
    <n v="3"/>
    <n v="4"/>
    <n v="12"/>
    <m/>
    <m/>
    <n v="0"/>
    <m/>
    <n v="1"/>
    <n v="3"/>
    <m/>
    <m/>
    <n v="0"/>
  </r>
  <r>
    <n v="246"/>
    <x v="1"/>
    <x v="10"/>
    <x v="43"/>
    <x v="245"/>
    <x v="3"/>
    <x v="1"/>
    <n v="3"/>
    <n v="4"/>
    <n v="12"/>
    <m/>
    <m/>
    <n v="0"/>
    <m/>
    <n v="2"/>
    <n v="6"/>
    <m/>
    <m/>
    <n v="0"/>
  </r>
  <r>
    <n v="247"/>
    <x v="1"/>
    <x v="10"/>
    <x v="43"/>
    <x v="246"/>
    <x v="3"/>
    <x v="1"/>
    <n v="3"/>
    <n v="4"/>
    <n v="12"/>
    <m/>
    <m/>
    <n v="0"/>
    <m/>
    <n v="1"/>
    <n v="3"/>
    <m/>
    <m/>
    <n v="0"/>
  </r>
  <r>
    <n v="248"/>
    <x v="1"/>
    <x v="10"/>
    <x v="43"/>
    <x v="247"/>
    <x v="3"/>
    <x v="0"/>
    <n v="9"/>
    <n v="4"/>
    <n v="36"/>
    <m/>
    <m/>
    <n v="0"/>
    <m/>
    <n v="2"/>
    <n v="18"/>
    <m/>
    <m/>
    <n v="0"/>
  </r>
  <r>
    <n v="249"/>
    <x v="1"/>
    <x v="10"/>
    <x v="43"/>
    <x v="248"/>
    <x v="3"/>
    <x v="1"/>
    <n v="3"/>
    <n v="4"/>
    <n v="12"/>
    <m/>
    <m/>
    <n v="0"/>
    <m/>
    <n v="2"/>
    <n v="6"/>
    <m/>
    <m/>
    <n v="0"/>
  </r>
  <r>
    <n v="250"/>
    <x v="1"/>
    <x v="11"/>
    <x v="44"/>
    <x v="249"/>
    <x v="3"/>
    <x v="1"/>
    <n v="3"/>
    <n v="4"/>
    <n v="12"/>
    <m/>
    <m/>
    <n v="0"/>
    <m/>
    <n v="2"/>
    <n v="6"/>
    <m/>
    <m/>
    <n v="0"/>
  </r>
  <r>
    <n v="251"/>
    <x v="1"/>
    <x v="11"/>
    <x v="44"/>
    <x v="250"/>
    <x v="3"/>
    <x v="1"/>
    <n v="3"/>
    <n v="4"/>
    <n v="12"/>
    <m/>
    <m/>
    <n v="0"/>
    <m/>
    <n v="1"/>
    <n v="3"/>
    <m/>
    <m/>
    <n v="0"/>
  </r>
  <r>
    <n v="252"/>
    <x v="1"/>
    <x v="11"/>
    <x v="44"/>
    <x v="251"/>
    <x v="3"/>
    <x v="1"/>
    <n v="3"/>
    <n v="4"/>
    <n v="12"/>
    <m/>
    <m/>
    <n v="0"/>
    <m/>
    <n v="0"/>
    <n v="0"/>
    <m/>
    <m/>
    <n v="0"/>
  </r>
  <r>
    <n v="253"/>
    <x v="1"/>
    <x v="11"/>
    <x v="44"/>
    <x v="252"/>
    <x v="3"/>
    <x v="1"/>
    <n v="3"/>
    <n v="4"/>
    <n v="12"/>
    <m/>
    <m/>
    <n v="0"/>
    <m/>
    <n v="0"/>
    <n v="0"/>
    <m/>
    <m/>
    <n v="0"/>
  </r>
  <r>
    <n v="254"/>
    <x v="1"/>
    <x v="11"/>
    <x v="44"/>
    <x v="253"/>
    <x v="3"/>
    <x v="1"/>
    <n v="3"/>
    <n v="4"/>
    <n v="12"/>
    <m/>
    <m/>
    <n v="0"/>
    <m/>
    <n v="0"/>
    <n v="0"/>
    <m/>
    <m/>
    <n v="0"/>
  </r>
  <r>
    <n v="255"/>
    <x v="1"/>
    <x v="11"/>
    <x v="45"/>
    <x v="254"/>
    <x v="2"/>
    <x v="0"/>
    <n v="9"/>
    <n v="4"/>
    <n v="36"/>
    <m/>
    <m/>
    <n v="0"/>
    <m/>
    <n v="2"/>
    <n v="18"/>
    <m/>
    <m/>
    <n v="0"/>
  </r>
  <r>
    <n v="256"/>
    <x v="1"/>
    <x v="11"/>
    <x v="45"/>
    <x v="255"/>
    <x v="2"/>
    <x v="1"/>
    <n v="3"/>
    <n v="4"/>
    <n v="12"/>
    <m/>
    <m/>
    <n v="0"/>
    <m/>
    <n v="0"/>
    <n v="0"/>
    <m/>
    <m/>
    <n v="0"/>
  </r>
  <r>
    <n v="257"/>
    <x v="1"/>
    <x v="11"/>
    <x v="45"/>
    <x v="256"/>
    <x v="3"/>
    <x v="1"/>
    <n v="3"/>
    <n v="4"/>
    <n v="12"/>
    <m/>
    <m/>
    <n v="0"/>
    <m/>
    <n v="1"/>
    <n v="3"/>
    <m/>
    <m/>
    <n v="0"/>
  </r>
  <r>
    <n v="258"/>
    <x v="1"/>
    <x v="11"/>
    <x v="45"/>
    <x v="257"/>
    <x v="3"/>
    <x v="1"/>
    <n v="3"/>
    <n v="4"/>
    <n v="12"/>
    <m/>
    <m/>
    <n v="0"/>
    <m/>
    <n v="0"/>
    <n v="0"/>
    <m/>
    <m/>
    <n v="0"/>
  </r>
  <r>
    <n v="259"/>
    <x v="1"/>
    <x v="11"/>
    <x v="45"/>
    <x v="258"/>
    <x v="3"/>
    <x v="1"/>
    <n v="3"/>
    <n v="4"/>
    <n v="12"/>
    <m/>
    <m/>
    <n v="0"/>
    <m/>
    <n v="1"/>
    <n v="3"/>
    <m/>
    <m/>
    <n v="0"/>
  </r>
  <r>
    <n v="260"/>
    <x v="1"/>
    <x v="11"/>
    <x v="45"/>
    <x v="259"/>
    <x v="3"/>
    <x v="1"/>
    <n v="3"/>
    <n v="4"/>
    <n v="12"/>
    <m/>
    <m/>
    <n v="0"/>
    <m/>
    <n v="0"/>
    <n v="0"/>
    <m/>
    <m/>
    <n v="0"/>
  </r>
  <r>
    <n v="261"/>
    <x v="1"/>
    <x v="11"/>
    <x v="45"/>
    <x v="260"/>
    <x v="3"/>
    <x v="2"/>
    <n v="1"/>
    <n v="4"/>
    <n v="4"/>
    <m/>
    <m/>
    <n v="0"/>
    <m/>
    <n v="2"/>
    <n v="2"/>
    <m/>
    <m/>
    <n v="0"/>
  </r>
  <r>
    <n v="262"/>
    <x v="1"/>
    <x v="11"/>
    <x v="46"/>
    <x v="261"/>
    <x v="2"/>
    <x v="0"/>
    <n v="9"/>
    <n v="4"/>
    <n v="36"/>
    <m/>
    <m/>
    <n v="0"/>
    <m/>
    <n v="1"/>
    <n v="9"/>
    <m/>
    <m/>
    <n v="0"/>
  </r>
  <r>
    <n v="263"/>
    <x v="1"/>
    <x v="11"/>
    <x v="46"/>
    <x v="262"/>
    <x v="3"/>
    <x v="1"/>
    <n v="3"/>
    <n v="4"/>
    <n v="12"/>
    <m/>
    <m/>
    <n v="0"/>
    <m/>
    <n v="1"/>
    <n v="3"/>
    <m/>
    <m/>
    <n v="0"/>
  </r>
  <r>
    <n v="264"/>
    <x v="1"/>
    <x v="11"/>
    <x v="46"/>
    <x v="263"/>
    <x v="3"/>
    <x v="1"/>
    <n v="3"/>
    <n v="4"/>
    <n v="12"/>
    <m/>
    <m/>
    <n v="0"/>
    <m/>
    <n v="1"/>
    <n v="3"/>
    <m/>
    <m/>
    <n v="0"/>
  </r>
  <r>
    <n v="265"/>
    <x v="1"/>
    <x v="11"/>
    <x v="46"/>
    <x v="264"/>
    <x v="3"/>
    <x v="1"/>
    <n v="3"/>
    <n v="4"/>
    <n v="12"/>
    <m/>
    <m/>
    <n v="0"/>
    <m/>
    <n v="1"/>
    <n v="3"/>
    <m/>
    <m/>
    <n v="0"/>
  </r>
  <r>
    <n v="266"/>
    <x v="1"/>
    <x v="11"/>
    <x v="46"/>
    <x v="265"/>
    <x v="3"/>
    <x v="1"/>
    <n v="3"/>
    <n v="4"/>
    <n v="12"/>
    <m/>
    <m/>
    <n v="0"/>
    <m/>
    <n v="1"/>
    <n v="3"/>
    <m/>
    <m/>
    <n v="0"/>
  </r>
  <r>
    <n v="267"/>
    <x v="1"/>
    <x v="12"/>
    <x v="47"/>
    <x v="266"/>
    <x v="2"/>
    <x v="2"/>
    <n v="1"/>
    <n v="4"/>
    <n v="4"/>
    <m/>
    <m/>
    <n v="0"/>
    <m/>
    <n v="2"/>
    <n v="2"/>
    <m/>
    <m/>
    <n v="0"/>
  </r>
  <r>
    <n v="268"/>
    <x v="1"/>
    <x v="12"/>
    <x v="47"/>
    <x v="267"/>
    <x v="2"/>
    <x v="1"/>
    <n v="3"/>
    <n v="4"/>
    <n v="12"/>
    <m/>
    <m/>
    <n v="0"/>
    <m/>
    <n v="1"/>
    <n v="3"/>
    <m/>
    <m/>
    <n v="0"/>
  </r>
  <r>
    <n v="269"/>
    <x v="1"/>
    <x v="12"/>
    <x v="47"/>
    <x v="268"/>
    <x v="2"/>
    <x v="1"/>
    <n v="3"/>
    <n v="4"/>
    <n v="12"/>
    <m/>
    <m/>
    <n v="0"/>
    <m/>
    <n v="0"/>
    <n v="0"/>
    <m/>
    <m/>
    <n v="0"/>
  </r>
  <r>
    <n v="270"/>
    <x v="1"/>
    <x v="12"/>
    <x v="48"/>
    <x v="269"/>
    <x v="3"/>
    <x v="1"/>
    <n v="3"/>
    <n v="4"/>
    <n v="12"/>
    <m/>
    <m/>
    <n v="0"/>
    <m/>
    <n v="1"/>
    <n v="3"/>
    <m/>
    <m/>
    <n v="0"/>
  </r>
  <r>
    <n v="271"/>
    <x v="1"/>
    <x v="12"/>
    <x v="48"/>
    <x v="270"/>
    <x v="3"/>
    <x v="1"/>
    <n v="3"/>
    <n v="4"/>
    <n v="12"/>
    <m/>
    <m/>
    <n v="0"/>
    <m/>
    <n v="0"/>
    <n v="0"/>
    <m/>
    <m/>
    <n v="0"/>
  </r>
  <r>
    <n v="272"/>
    <x v="1"/>
    <x v="12"/>
    <x v="48"/>
    <x v="271"/>
    <x v="3"/>
    <x v="2"/>
    <n v="1"/>
    <n v="4"/>
    <n v="4"/>
    <m/>
    <m/>
    <n v="0"/>
    <m/>
    <n v="0"/>
    <n v="0"/>
    <m/>
    <m/>
    <n v="0"/>
  </r>
  <r>
    <n v="273"/>
    <x v="1"/>
    <x v="12"/>
    <x v="48"/>
    <x v="272"/>
    <x v="3"/>
    <x v="1"/>
    <n v="3"/>
    <n v="4"/>
    <n v="12"/>
    <m/>
    <m/>
    <n v="0"/>
    <m/>
    <n v="1"/>
    <n v="3"/>
    <m/>
    <m/>
    <n v="0"/>
  </r>
  <r>
    <n v="274"/>
    <x v="1"/>
    <x v="12"/>
    <x v="48"/>
    <x v="273"/>
    <x v="3"/>
    <x v="2"/>
    <n v="1"/>
    <n v="4"/>
    <n v="4"/>
    <m/>
    <m/>
    <n v="0"/>
    <m/>
    <n v="0"/>
    <n v="0"/>
    <m/>
    <m/>
    <n v="0"/>
  </r>
  <r>
    <n v="275"/>
    <x v="1"/>
    <x v="12"/>
    <x v="48"/>
    <x v="274"/>
    <x v="3"/>
    <x v="2"/>
    <n v="1"/>
    <n v="4"/>
    <n v="4"/>
    <m/>
    <n v="4"/>
    <n v="4"/>
    <m/>
    <n v="4"/>
    <n v="4"/>
    <m/>
    <n v="1"/>
    <n v="1"/>
  </r>
  <r>
    <n v="276"/>
    <x v="1"/>
    <x v="12"/>
    <x v="48"/>
    <x v="275"/>
    <x v="3"/>
    <x v="1"/>
    <n v="3"/>
    <n v="4"/>
    <n v="12"/>
    <m/>
    <n v="4"/>
    <n v="12"/>
    <m/>
    <n v="4"/>
    <n v="12"/>
    <m/>
    <n v="2"/>
    <n v="6"/>
  </r>
  <r>
    <n v="277"/>
    <x v="1"/>
    <x v="12"/>
    <x v="48"/>
    <x v="276"/>
    <x v="3"/>
    <x v="1"/>
    <n v="3"/>
    <m/>
    <n v="0"/>
    <m/>
    <m/>
    <n v="0"/>
    <m/>
    <m/>
    <n v="0"/>
    <m/>
    <m/>
    <n v="0"/>
  </r>
  <r>
    <n v="278"/>
    <x v="3"/>
    <x v="13"/>
    <x v="49"/>
    <x v="277"/>
    <x v="0"/>
    <x v="0"/>
    <n v="9"/>
    <n v="4"/>
    <n v="36"/>
    <m/>
    <n v="2"/>
    <n v="18"/>
    <m/>
    <n v="2"/>
    <n v="18"/>
    <m/>
    <n v="2"/>
    <n v="18"/>
  </r>
  <r>
    <n v="279"/>
    <x v="3"/>
    <x v="13"/>
    <x v="50"/>
    <x v="278"/>
    <x v="0"/>
    <x v="0"/>
    <n v="9"/>
    <n v="4"/>
    <n v="36"/>
    <m/>
    <n v="2"/>
    <n v="18"/>
    <m/>
    <n v="2"/>
    <n v="18"/>
    <m/>
    <n v="2"/>
    <n v="18"/>
  </r>
  <r>
    <n v="280"/>
    <x v="3"/>
    <x v="13"/>
    <x v="51"/>
    <x v="279"/>
    <x v="0"/>
    <x v="1"/>
    <n v="3"/>
    <n v="4"/>
    <n v="12"/>
    <m/>
    <n v="2"/>
    <n v="6"/>
    <m/>
    <n v="2"/>
    <n v="6"/>
    <m/>
    <n v="2"/>
    <n v="6"/>
  </r>
  <r>
    <n v="281"/>
    <x v="3"/>
    <x v="14"/>
    <x v="52"/>
    <x v="280"/>
    <x v="0"/>
    <x v="0"/>
    <n v="9"/>
    <n v="4"/>
    <n v="36"/>
    <m/>
    <n v="4"/>
    <n v="36"/>
    <m/>
    <n v="4"/>
    <n v="36"/>
    <m/>
    <n v="1"/>
    <n v="9"/>
  </r>
  <r>
    <n v="282"/>
    <x v="3"/>
    <x v="14"/>
    <x v="53"/>
    <x v="281"/>
    <x v="0"/>
    <x v="0"/>
    <n v="9"/>
    <n v="4"/>
    <n v="36"/>
    <m/>
    <n v="3"/>
    <n v="27"/>
    <m/>
    <n v="4"/>
    <n v="36"/>
    <m/>
    <n v="1"/>
    <n v="9"/>
  </r>
  <r>
    <n v="283"/>
    <x v="3"/>
    <x v="14"/>
    <x v="54"/>
    <x v="282"/>
    <x v="0"/>
    <x v="0"/>
    <n v="9"/>
    <n v="4"/>
    <n v="36"/>
    <m/>
    <n v="0"/>
    <n v="0"/>
    <m/>
    <n v="3"/>
    <n v="27"/>
    <m/>
    <n v="2"/>
    <n v="18"/>
  </r>
  <r>
    <n v="284"/>
    <x v="3"/>
    <x v="14"/>
    <x v="55"/>
    <x v="283"/>
    <x v="0"/>
    <x v="1"/>
    <n v="3"/>
    <n v="4"/>
    <n v="12"/>
    <m/>
    <m/>
    <n v="0"/>
    <m/>
    <n v="0"/>
    <n v="0"/>
    <m/>
    <m/>
    <n v="0"/>
  </r>
  <r>
    <n v="285"/>
    <x v="3"/>
    <x v="14"/>
    <x v="55"/>
    <x v="284"/>
    <x v="0"/>
    <x v="1"/>
    <n v="3"/>
    <m/>
    <n v="0"/>
    <m/>
    <m/>
    <n v="0"/>
    <m/>
    <m/>
    <n v="0"/>
    <m/>
    <m/>
    <n v="0"/>
  </r>
  <r>
    <n v="286"/>
    <x v="3"/>
    <x v="14"/>
    <x v="55"/>
    <x v="285"/>
    <x v="0"/>
    <x v="2"/>
    <n v="1"/>
    <m/>
    <n v="0"/>
    <m/>
    <m/>
    <n v="0"/>
    <m/>
    <m/>
    <n v="0"/>
    <m/>
    <m/>
    <n v="0"/>
  </r>
  <r>
    <n v="287"/>
    <x v="3"/>
    <x v="15"/>
    <x v="56"/>
    <x v="286"/>
    <x v="0"/>
    <x v="0"/>
    <n v="9"/>
    <n v="4"/>
    <n v="36"/>
    <m/>
    <n v="3"/>
    <n v="27"/>
    <m/>
    <n v="3"/>
    <n v="27"/>
    <m/>
    <n v="2"/>
    <n v="18"/>
  </r>
  <r>
    <n v="288"/>
    <x v="3"/>
    <x v="15"/>
    <x v="57"/>
    <x v="287"/>
    <x v="0"/>
    <x v="1"/>
    <n v="3"/>
    <n v="4"/>
    <n v="12"/>
    <m/>
    <n v="3"/>
    <n v="9"/>
    <m/>
    <n v="3"/>
    <n v="9"/>
    <m/>
    <n v="2"/>
    <n v="6"/>
  </r>
  <r>
    <n v="289"/>
    <x v="3"/>
    <x v="15"/>
    <x v="58"/>
    <x v="288"/>
    <x v="0"/>
    <x v="1"/>
    <n v="3"/>
    <n v="4"/>
    <n v="12"/>
    <m/>
    <n v="3"/>
    <n v="9"/>
    <m/>
    <n v="3"/>
    <n v="9"/>
    <m/>
    <n v="2"/>
    <n v="6"/>
  </r>
  <r>
    <n v="290"/>
    <x v="3"/>
    <x v="15"/>
    <x v="59"/>
    <x v="289"/>
    <x v="0"/>
    <x v="0"/>
    <n v="9"/>
    <n v="4"/>
    <n v="36"/>
    <m/>
    <m/>
    <n v="0"/>
    <m/>
    <n v="2"/>
    <n v="18"/>
    <m/>
    <m/>
    <n v="0"/>
  </r>
  <r>
    <n v="291"/>
    <x v="3"/>
    <x v="15"/>
    <x v="59"/>
    <x v="290"/>
    <x v="0"/>
    <x v="0"/>
    <n v="9"/>
    <n v="4"/>
    <n v="36"/>
    <m/>
    <n v="4"/>
    <n v="36"/>
    <m/>
    <n v="3"/>
    <n v="27"/>
    <m/>
    <n v="1"/>
    <n v="9"/>
  </r>
  <r>
    <n v="292"/>
    <x v="3"/>
    <x v="16"/>
    <x v="60"/>
    <x v="291"/>
    <x v="0"/>
    <x v="0"/>
    <n v="9"/>
    <n v="4"/>
    <n v="36"/>
    <m/>
    <n v="3"/>
    <n v="27"/>
    <m/>
    <n v="3"/>
    <n v="27"/>
    <m/>
    <n v="2"/>
    <n v="18"/>
  </r>
  <r>
    <n v="293"/>
    <x v="3"/>
    <x v="16"/>
    <x v="61"/>
    <x v="292"/>
    <x v="0"/>
    <x v="0"/>
    <n v="9"/>
    <m/>
    <n v="0"/>
    <m/>
    <m/>
    <n v="0"/>
    <m/>
    <m/>
    <n v="0"/>
    <m/>
    <m/>
    <n v="0"/>
  </r>
  <r>
    <n v="294"/>
    <x v="3"/>
    <x v="16"/>
    <x v="62"/>
    <x v="293"/>
    <x v="0"/>
    <x v="0"/>
    <n v="9"/>
    <m/>
    <n v="0"/>
    <m/>
    <m/>
    <n v="0"/>
    <m/>
    <m/>
    <n v="0"/>
    <m/>
    <m/>
    <n v="0"/>
  </r>
  <r>
    <n v="295"/>
    <x v="3"/>
    <x v="16"/>
    <x v="63"/>
    <x v="294"/>
    <x v="0"/>
    <x v="0"/>
    <n v="9"/>
    <m/>
    <n v="0"/>
    <m/>
    <m/>
    <n v="0"/>
    <m/>
    <m/>
    <n v="0"/>
    <m/>
    <m/>
    <n v="0"/>
  </r>
  <r>
    <n v="296"/>
    <x v="3"/>
    <x v="16"/>
    <x v="63"/>
    <x v="295"/>
    <x v="0"/>
    <x v="1"/>
    <n v="3"/>
    <n v="4"/>
    <n v="12"/>
    <m/>
    <n v="3"/>
    <n v="9"/>
    <m/>
    <n v="3"/>
    <n v="9"/>
    <m/>
    <n v="2"/>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226C87-824B-4562-9797-80ED3CE39917}" name="PivotTable1" cacheId="20" applyNumberFormats="0" applyBorderFormats="0" applyFontFormats="0" applyPatternFormats="0" applyAlignmentFormats="0" applyWidthHeightFormats="1" dataCaption="Values" updatedVersion="8" minRefreshableVersion="3" itemPrintTitles="1" createdVersion="6" indent="0" outline="1" outlineData="1" multipleFieldFilters="0" rowHeaderCaption="Section / Title / Requirement" colHeaderCaption="Resource Level">
  <location ref="A3:F26" firstHeaderRow="1" firstDataRow="2" firstDataCol="1"/>
  <pivotFields count="19">
    <pivotField dataField="1" showAll="0"/>
    <pivotField axis="axisRow" showAll="0">
      <items count="7">
        <item x="2"/>
        <item x="1"/>
        <item m="1" x="4"/>
        <item x="3"/>
        <item x="0"/>
        <item m="1" x="5"/>
        <item t="default"/>
      </items>
    </pivotField>
    <pivotField axis="axisRow" showAll="0" defaultSubtotal="0">
      <items count="26">
        <item sd="0" m="1" x="20"/>
        <item sd="0" m="1" x="18"/>
        <item sd="0" x="3"/>
        <item sd="0" x="14"/>
        <item sd="0" x="4"/>
        <item sd="0" x="0"/>
        <item sd="0" x="2"/>
        <item sd="0" x="7"/>
        <item sd="0" x="13"/>
        <item sd="0" x="5"/>
        <item sd="0" x="1"/>
        <item sd="0" m="1" x="21"/>
        <item sd="0" x="10"/>
        <item sd="0" x="9"/>
        <item sd="0" m="1" x="24"/>
        <item sd="0" m="1" x="25"/>
        <item sd="0" x="16"/>
        <item sd="0" x="8"/>
        <item sd="0" m="1" x="17"/>
        <item sd="0" m="1" x="22"/>
        <item sd="0" x="12"/>
        <item sd="0" x="11"/>
        <item sd="0" x="15"/>
        <item sd="0" x="6"/>
        <item sd="0" m="1" x="19"/>
        <item sd="0" m="1" x="23"/>
      </items>
    </pivotField>
    <pivotField axis="axisRow" showAll="0">
      <items count="65">
        <item sd="0" x="29"/>
        <item sd="0" x="7"/>
        <item sd="0" x="62"/>
        <item sd="0" x="60"/>
        <item sd="0" x="61"/>
        <item sd="0" x="52"/>
        <item sd="0" x="21"/>
        <item sd="0" x="54"/>
        <item sd="0" x="6"/>
        <item sd="0" x="31"/>
        <item sd="0" x="48"/>
        <item sd="0" x="47"/>
        <item sd="0" x="0"/>
        <item sd="0" x="1"/>
        <item sd="0" x="24"/>
        <item sd="0" x="18"/>
        <item sd="0" x="50"/>
        <item sd="0" x="51"/>
        <item sd="0" x="35"/>
        <item sd="0" x="59"/>
        <item sd="0" x="63"/>
        <item sd="0" x="26"/>
        <item sd="0" x="4"/>
        <item sd="0" x="28"/>
        <item sd="0" x="46"/>
        <item sd="0" x="41"/>
        <item sd="0" x="33"/>
        <item sd="0" x="32"/>
        <item sd="0" x="20"/>
        <item sd="0" x="57"/>
        <item sd="0" x="53"/>
        <item sd="0" x="2"/>
        <item sd="0" x="55"/>
        <item sd="0" x="23"/>
        <item sd="0" x="34"/>
        <item sd="0" x="22"/>
        <item sd="0" x="40"/>
        <item sd="0" x="19"/>
        <item sd="0" x="25"/>
        <item sd="0" x="8"/>
        <item sd="0" x="9"/>
        <item sd="0" x="11"/>
        <item sd="0" x="12"/>
        <item sd="0" x="10"/>
        <item sd="0" x="5"/>
        <item sd="0" x="14"/>
        <item sd="0" x="43"/>
        <item sd="0" x="42"/>
        <item sd="0" x="44"/>
        <item sd="0" x="56"/>
        <item sd="0" x="58"/>
        <item sd="0" x="49"/>
        <item sd="0" x="15"/>
        <item sd="0" x="37"/>
        <item sd="0" x="30"/>
        <item sd="0" x="39"/>
        <item sd="0" x="27"/>
        <item sd="0" x="36"/>
        <item sd="0" x="13"/>
        <item sd="0" x="38"/>
        <item sd="0" x="45"/>
        <item sd="0" x="17"/>
        <item sd="0" x="3"/>
        <item sd="0" x="16"/>
        <item t="default" sd="0"/>
      </items>
    </pivotField>
    <pivotField axis="axisRow" showAll="0" defaultSubtotal="0">
      <items count="549">
        <item m="1" x="527"/>
        <item x="9"/>
        <item m="1" x="519"/>
        <item m="1" x="364"/>
        <item m="1" x="464"/>
        <item m="1" x="368"/>
        <item m="1" x="486"/>
        <item m="1" x="490"/>
        <item m="1" x="344"/>
        <item m="1" x="511"/>
        <item m="1" x="309"/>
        <item x="14"/>
        <item m="1" x="405"/>
        <item m="1" x="328"/>
        <item x="4"/>
        <item x="11"/>
        <item x="0"/>
        <item x="8"/>
        <item x="294"/>
        <item m="1" x="523"/>
        <item m="1" x="436"/>
        <item m="1" x="443"/>
        <item m="1" x="505"/>
        <item m="1" x="338"/>
        <item m="1" x="496"/>
        <item m="1" x="540"/>
        <item x="2"/>
        <item m="1" x="389"/>
        <item m="1" x="322"/>
        <item m="1" x="539"/>
        <item m="1" x="353"/>
        <item x="1"/>
        <item m="1" x="535"/>
        <item x="7"/>
        <item x="12"/>
        <item x="13"/>
        <item x="5"/>
        <item x="6"/>
        <item m="1" x="318"/>
        <item x="27"/>
        <item m="1" x="422"/>
        <item x="112"/>
        <item m="1" x="444"/>
        <item x="287"/>
        <item x="291"/>
        <item m="1" x="537"/>
        <item x="288"/>
        <item m="1" x="466"/>
        <item m="1" x="456"/>
        <item m="1" x="350"/>
        <item m="1" x="363"/>
        <item m="1" x="381"/>
        <item m="1" x="520"/>
        <item m="1" x="372"/>
        <item m="1" x="419"/>
        <item m="1" x="304"/>
        <item m="1" x="396"/>
        <item m="1" x="370"/>
        <item m="1" x="367"/>
        <item m="1" x="526"/>
        <item m="1" x="424"/>
        <item m="1" x="513"/>
        <item m="1" x="518"/>
        <item m="1" x="406"/>
        <item m="1" x="515"/>
        <item x="47"/>
        <item m="1" x="375"/>
        <item m="1" x="448"/>
        <item m="1" x="465"/>
        <item m="1" x="472"/>
        <item x="110"/>
        <item m="1" x="352"/>
        <item m="1" x="374"/>
        <item m="1" x="487"/>
        <item m="1" x="482"/>
        <item m="1" x="544"/>
        <item x="152"/>
        <item x="114"/>
        <item m="1" x="306"/>
        <item m="1" x="530"/>
        <item m="1" x="429"/>
        <item m="1" x="411"/>
        <item m="1" x="538"/>
        <item m="1" x="498"/>
        <item x="57"/>
        <item x="127"/>
        <item m="1" x="427"/>
        <item x="117"/>
        <item m="1" x="388"/>
        <item m="1" x="533"/>
        <item m="1" x="392"/>
        <item m="1" x="351"/>
        <item x="126"/>
        <item m="1" x="362"/>
        <item x="120"/>
        <item m="1" x="300"/>
        <item m="1" x="383"/>
        <item m="1" x="504"/>
        <item m="1" x="382"/>
        <item x="119"/>
        <item x="121"/>
        <item x="122"/>
        <item m="1" x="506"/>
        <item m="1" x="497"/>
        <item m="1" x="412"/>
        <item m="1" x="477"/>
        <item x="107"/>
        <item m="1" x="320"/>
        <item m="1" x="480"/>
        <item m="1" x="373"/>
        <item m="1" x="521"/>
        <item m="1" x="416"/>
        <item x="108"/>
        <item m="1" x="499"/>
        <item m="1" x="400"/>
        <item m="1" x="302"/>
        <item m="1" x="471"/>
        <item m="1" x="453"/>
        <item m="1" x="326"/>
        <item m="1" x="503"/>
        <item m="1" x="534"/>
        <item m="1" x="359"/>
        <item m="1" x="469"/>
        <item m="1" x="394"/>
        <item x="250"/>
        <item m="1" x="395"/>
        <item x="48"/>
        <item m="1" x="512"/>
        <item m="1" x="380"/>
        <item m="1" x="357"/>
        <item x="157"/>
        <item m="1" x="459"/>
        <item m="1" x="500"/>
        <item m="1" x="415"/>
        <item m="1" x="403"/>
        <item m="1" x="461"/>
        <item m="1" x="310"/>
        <item m="1" x="479"/>
        <item m="1" x="425"/>
        <item m="1" x="495"/>
        <item m="1" x="398"/>
        <item m="1" x="435"/>
        <item m="1" x="327"/>
        <item x="282"/>
        <item m="1" x="514"/>
        <item x="280"/>
        <item m="1" x="321"/>
        <item m="1" x="323"/>
        <item x="80"/>
        <item m="1" x="457"/>
        <item m="1" x="407"/>
        <item m="1" x="452"/>
        <item m="1" x="401"/>
        <item m="1" x="524"/>
        <item m="1" x="542"/>
        <item m="1" x="393"/>
        <item m="1" x="413"/>
        <item m="1" x="384"/>
        <item m="1" x="545"/>
        <item m="1" x="508"/>
        <item m="1" x="485"/>
        <item x="116"/>
        <item x="283"/>
        <item m="1" x="369"/>
        <item m="1" x="317"/>
        <item m="1" x="418"/>
        <item m="1" x="440"/>
        <item m="1" x="340"/>
        <item m="1" x="341"/>
        <item m="1" x="433"/>
        <item m="1" x="430"/>
        <item m="1" x="325"/>
        <item m="1" x="548"/>
        <item m="1" x="451"/>
        <item m="1" x="489"/>
        <item m="1" x="376"/>
        <item m="1" x="337"/>
        <item m="1" x="517"/>
        <item m="1" x="356"/>
        <item m="1" x="354"/>
        <item m="1" x="509"/>
        <item m="1" x="343"/>
        <item m="1" x="314"/>
        <item m="1" x="460"/>
        <item m="1" x="305"/>
        <item m="1" x="458"/>
        <item x="128"/>
        <item m="1" x="315"/>
        <item x="124"/>
        <item m="1" x="473"/>
        <item x="125"/>
        <item m="1" x="397"/>
        <item m="1" x="439"/>
        <item m="1" x="345"/>
        <item m="1" x="313"/>
        <item m="1" x="434"/>
        <item m="1" x="417"/>
        <item m="1" x="404"/>
        <item m="1" x="349"/>
        <item m="1" x="308"/>
        <item x="154"/>
        <item m="1" x="355"/>
        <item m="1" x="428"/>
        <item x="111"/>
        <item m="1" x="399"/>
        <item m="1" x="516"/>
        <item m="1" x="522"/>
        <item m="1" x="324"/>
        <item m="1" x="335"/>
        <item m="1" x="358"/>
        <item m="1" x="386"/>
        <item m="1" x="546"/>
        <item x="102"/>
        <item m="1" x="410"/>
        <item m="1" x="342"/>
        <item m="1" x="346"/>
        <item m="1" x="339"/>
        <item m="1" x="470"/>
        <item m="1" x="450"/>
        <item m="1" x="319"/>
        <item m="1" x="478"/>
        <item m="1" x="481"/>
        <item m="1" x="409"/>
        <item m="1" x="423"/>
        <item m="1" x="371"/>
        <item m="1" x="493"/>
        <item m="1" x="316"/>
        <item m="1" x="385"/>
        <item m="1" x="474"/>
        <item m="1" x="510"/>
        <item m="1" x="437"/>
        <item x="113"/>
        <item m="1" x="442"/>
        <item m="1" x="377"/>
        <item m="1" x="297"/>
        <item m="1" x="336"/>
        <item x="293"/>
        <item x="22"/>
        <item x="21"/>
        <item m="1" x="334"/>
        <item m="1" x="330"/>
        <item x="123"/>
        <item m="1" x="414"/>
        <item m="1" x="387"/>
        <item x="101"/>
        <item m="1" x="365"/>
        <item x="104"/>
        <item m="1" x="501"/>
        <item m="1" x="391"/>
        <item m="1" x="541"/>
        <item m="1" x="329"/>
        <item m="1" x="366"/>
        <item m="1" x="299"/>
        <item m="1" x="455"/>
        <item m="1" x="507"/>
        <item m="1" x="445"/>
        <item m="1" x="463"/>
        <item m="1" x="488"/>
        <item m="1" x="311"/>
        <item m="1" x="547"/>
        <item m="1" x="492"/>
        <item x="290"/>
        <item x="289"/>
        <item m="1" x="438"/>
        <item m="1" x="303"/>
        <item m="1" x="502"/>
        <item m="1" x="390"/>
        <item x="70"/>
        <item m="1" x="462"/>
        <item m="1" x="296"/>
        <item m="1" x="348"/>
        <item x="10"/>
        <item m="1" x="483"/>
        <item x="3"/>
        <item m="1" x="449"/>
        <item x="278"/>
        <item x="118"/>
        <item x="18"/>
        <item x="19"/>
        <item x="20"/>
        <item m="1" x="332"/>
        <item m="1" x="298"/>
        <item m="1" x="420"/>
        <item m="1" x="543"/>
        <item m="1" x="491"/>
        <item m="1" x="468"/>
        <item m="1" x="379"/>
        <item m="1" x="494"/>
        <item m="1" x="446"/>
        <item m="1" x="333"/>
        <item m="1" x="347"/>
        <item m="1" x="528"/>
        <item m="1" x="475"/>
        <item m="1" x="421"/>
        <item m="1" x="301"/>
        <item m="1" x="331"/>
        <item m="1" x="426"/>
        <item x="74"/>
        <item x="76"/>
        <item m="1" x="408"/>
        <item m="1" x="432"/>
        <item m="1" x="402"/>
        <item m="1" x="525"/>
        <item m="1" x="536"/>
        <item m="1" x="467"/>
        <item m="1" x="312"/>
        <item m="1" x="531"/>
        <item x="103"/>
        <item x="105"/>
        <item x="106"/>
        <item x="109"/>
        <item x="115"/>
        <item m="1" x="360"/>
        <item m="1" x="447"/>
        <item m="1" x="454"/>
        <item m="1" x="431"/>
        <item m="1" x="532"/>
        <item m="1" x="378"/>
        <item m="1" x="361"/>
        <item m="1" x="307"/>
        <item m="1" x="476"/>
        <item m="1" x="484"/>
        <item m="1" x="441"/>
        <item x="281"/>
        <item m="1" x="529"/>
        <item x="15"/>
        <item x="16"/>
        <item x="17"/>
        <item x="23"/>
        <item x="24"/>
        <item x="25"/>
        <item x="26"/>
        <item x="28"/>
        <item x="29"/>
        <item x="30"/>
        <item x="31"/>
        <item x="32"/>
        <item x="33"/>
        <item x="34"/>
        <item x="35"/>
        <item x="36"/>
        <item x="37"/>
        <item x="38"/>
        <item x="39"/>
        <item x="40"/>
        <item x="41"/>
        <item x="42"/>
        <item x="43"/>
        <item x="44"/>
        <item x="45"/>
        <item x="46"/>
        <item x="49"/>
        <item x="50"/>
        <item x="51"/>
        <item x="52"/>
        <item x="53"/>
        <item x="54"/>
        <item x="55"/>
        <item x="56"/>
        <item x="58"/>
        <item x="59"/>
        <item x="60"/>
        <item x="61"/>
        <item x="62"/>
        <item x="63"/>
        <item x="64"/>
        <item x="65"/>
        <item x="66"/>
        <item x="67"/>
        <item x="68"/>
        <item x="69"/>
        <item x="71"/>
        <item x="72"/>
        <item x="73"/>
        <item x="75"/>
        <item x="78"/>
        <item x="79"/>
        <item x="81"/>
        <item x="82"/>
        <item x="83"/>
        <item x="84"/>
        <item x="85"/>
        <item x="86"/>
        <item x="87"/>
        <item x="88"/>
        <item x="89"/>
        <item x="90"/>
        <item x="91"/>
        <item x="92"/>
        <item x="93"/>
        <item x="94"/>
        <item x="95"/>
        <item x="96"/>
        <item x="97"/>
        <item x="98"/>
        <item x="99"/>
        <item x="100"/>
        <item x="129"/>
        <item x="130"/>
        <item x="131"/>
        <item x="132"/>
        <item x="133"/>
        <item x="134"/>
        <item x="135"/>
        <item x="136"/>
        <item x="137"/>
        <item x="138"/>
        <item x="139"/>
        <item x="140"/>
        <item x="141"/>
        <item x="142"/>
        <item x="143"/>
        <item x="144"/>
        <item x="145"/>
        <item x="146"/>
        <item x="147"/>
        <item x="148"/>
        <item x="149"/>
        <item x="150"/>
        <item x="151"/>
        <item x="153"/>
        <item x="155"/>
        <item x="156"/>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1"/>
        <item x="252"/>
        <item x="253"/>
        <item x="254"/>
        <item x="255"/>
        <item x="256"/>
        <item x="257"/>
        <item x="258"/>
        <item x="259"/>
        <item x="260"/>
        <item x="261"/>
        <item x="262"/>
        <item x="263"/>
        <item x="264"/>
        <item x="265"/>
        <item x="266"/>
        <item x="267"/>
        <item x="268"/>
        <item x="269"/>
        <item x="270"/>
        <item x="271"/>
        <item x="272"/>
        <item x="273"/>
        <item x="274"/>
        <item x="275"/>
        <item x="276"/>
        <item x="277"/>
        <item x="279"/>
        <item x="284"/>
        <item x="285"/>
        <item x="286"/>
        <item x="292"/>
        <item x="295"/>
        <item x="77"/>
      </items>
    </pivotField>
    <pivotField axis="axisCol" showAll="0">
      <items count="5">
        <item x="1"/>
        <item x="2"/>
        <item x="3"/>
        <item x="0"/>
        <item t="default"/>
      </items>
    </pivotField>
    <pivotField showAll="0">
      <items count="9">
        <item x="1"/>
        <item x="2"/>
        <item x="0"/>
        <item m="1" x="6"/>
        <item m="1" x="7"/>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4">
    <field x="1"/>
    <field x="2"/>
    <field x="3"/>
    <field x="4"/>
  </rowFields>
  <rowItems count="22">
    <i>
      <x/>
    </i>
    <i r="1">
      <x v="23"/>
    </i>
    <i>
      <x v="1"/>
    </i>
    <i r="1">
      <x v="2"/>
    </i>
    <i r="1">
      <x v="4"/>
    </i>
    <i r="1">
      <x v="6"/>
    </i>
    <i r="1">
      <x v="7"/>
    </i>
    <i r="1">
      <x v="9"/>
    </i>
    <i r="1">
      <x v="12"/>
    </i>
    <i r="1">
      <x v="13"/>
    </i>
    <i r="1">
      <x v="17"/>
    </i>
    <i r="1">
      <x v="20"/>
    </i>
    <i r="1">
      <x v="21"/>
    </i>
    <i>
      <x v="3"/>
    </i>
    <i r="1">
      <x v="3"/>
    </i>
    <i r="1">
      <x v="8"/>
    </i>
    <i r="1">
      <x v="16"/>
    </i>
    <i r="1">
      <x v="22"/>
    </i>
    <i>
      <x v="4"/>
    </i>
    <i r="1">
      <x v="5"/>
    </i>
    <i r="1">
      <x v="10"/>
    </i>
    <i t="grand">
      <x/>
    </i>
  </rowItems>
  <colFields count="1">
    <field x="5"/>
  </colFields>
  <colItems count="5">
    <i>
      <x/>
    </i>
    <i>
      <x v="1"/>
    </i>
    <i>
      <x v="2"/>
    </i>
    <i>
      <x v="3"/>
    </i>
    <i t="grand">
      <x/>
    </i>
  </colItems>
  <dataFields count="1">
    <dataField name="Count of Requirements" fld="0" subtotal="count" baseField="0" baseItem="0"/>
  </dataFields>
  <formats count="11">
    <format dxfId="378">
      <pivotArea outline="0" collapsedLevelsAreSubtotals="1" fieldPosition="0">
        <references count="1">
          <reference field="5" count="0" selected="0"/>
        </references>
      </pivotArea>
    </format>
    <format dxfId="377">
      <pivotArea field="5" type="button" dataOnly="0" labelOnly="1" outline="0" axis="axisCol" fieldPosition="0"/>
    </format>
    <format dxfId="376">
      <pivotArea type="topRight" dataOnly="0" labelOnly="1" outline="0" fieldPosition="0"/>
    </format>
    <format dxfId="375">
      <pivotArea dataOnly="0" labelOnly="1" fieldPosition="0">
        <references count="1">
          <reference field="5" count="0"/>
        </references>
      </pivotArea>
    </format>
    <format dxfId="374">
      <pivotArea type="origin" dataOnly="0" labelOnly="1" outline="0" fieldPosition="0"/>
    </format>
    <format dxfId="373">
      <pivotArea field="5" type="button" dataOnly="0" labelOnly="1" outline="0" axis="axisCol" fieldPosition="0"/>
    </format>
    <format dxfId="372">
      <pivotArea type="topRight" dataOnly="0" labelOnly="1" outline="0" fieldPosition="0"/>
    </format>
    <format dxfId="371">
      <pivotArea field="1" type="button" dataOnly="0" labelOnly="1" outline="0" axis="axisRow" fieldPosition="0"/>
    </format>
    <format dxfId="370">
      <pivotArea dataOnly="0" labelOnly="1" fieldPosition="0">
        <references count="1">
          <reference field="5" count="0"/>
        </references>
      </pivotArea>
    </format>
    <format dxfId="369">
      <pivotArea dataOnly="0" labelOnly="1" grandCol="1" outline="0" fieldPosition="0"/>
    </format>
    <format dxfId="368">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0" applyNumberFormats="0" applyBorderFormats="0" applyFontFormats="0" applyPatternFormats="0" applyAlignmentFormats="0" applyWidthHeightFormats="1" dataCaption="Values" updatedVersion="8" minRefreshableVersion="3" itemPrintTitles="1" createdVersion="6" indent="0" compact="0" compactData="0" multipleFieldFilters="0" chartFormat="1" rowHeaderCaption="  " colHeaderCaption="   ">
  <location ref="B3:G26" firstHeaderRow="1" firstDataRow="2" firstDataCol="2"/>
  <pivotFields count="19">
    <pivotField dataField="1" compact="0" outline="0" showAll="0"/>
    <pivotField axis="axisRow" compact="0" outline="0" showAll="0">
      <items count="7">
        <item x="0"/>
        <item m="1" x="4"/>
        <item x="2"/>
        <item x="1"/>
        <item m="1" x="5"/>
        <item x="3"/>
        <item t="default"/>
      </items>
    </pivotField>
    <pivotField axis="axisRow" compact="0" outline="0" showAll="0">
      <items count="27">
        <item m="1" x="20"/>
        <item m="1" x="21"/>
        <item m="1" x="23"/>
        <item x="4"/>
        <item x="0"/>
        <item x="5"/>
        <item x="1"/>
        <item m="1" x="22"/>
        <item m="1" x="24"/>
        <item m="1" x="25"/>
        <item m="1" x="17"/>
        <item m="1" x="18"/>
        <item x="2"/>
        <item m="1" x="19"/>
        <item x="7"/>
        <item x="8"/>
        <item x="9"/>
        <item x="10"/>
        <item x="11"/>
        <item x="12"/>
        <item x="13"/>
        <item x="14"/>
        <item x="15"/>
        <item x="3"/>
        <item x="6"/>
        <item x="16"/>
        <item t="default"/>
      </items>
    </pivotField>
    <pivotField compact="0" outline="0" showAll="0"/>
    <pivotField compact="0" outline="0" showAll="0"/>
    <pivotField compact="0" outline="0" showAll="0"/>
    <pivotField axis="axisCol" compact="0" outline="0" showAll="0">
      <items count="9">
        <item m="1" x="4"/>
        <item m="1" x="6"/>
        <item m="1" x="5"/>
        <item m="1" x="3"/>
        <item m="1" x="7"/>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
    <field x="2"/>
  </rowFields>
  <rowItems count="22">
    <i>
      <x/>
      <x v="4"/>
    </i>
    <i r="1">
      <x v="6"/>
    </i>
    <i t="default">
      <x/>
    </i>
    <i>
      <x v="2"/>
      <x v="24"/>
    </i>
    <i t="default">
      <x v="2"/>
    </i>
    <i>
      <x v="3"/>
      <x v="3"/>
    </i>
    <i r="1">
      <x v="5"/>
    </i>
    <i r="1">
      <x v="12"/>
    </i>
    <i r="1">
      <x v="14"/>
    </i>
    <i r="1">
      <x v="15"/>
    </i>
    <i r="1">
      <x v="16"/>
    </i>
    <i r="1">
      <x v="17"/>
    </i>
    <i r="1">
      <x v="18"/>
    </i>
    <i r="1">
      <x v="19"/>
    </i>
    <i r="1">
      <x v="23"/>
    </i>
    <i t="default">
      <x v="3"/>
    </i>
    <i>
      <x v="5"/>
      <x v="20"/>
    </i>
    <i r="1">
      <x v="21"/>
    </i>
    <i r="1">
      <x v="22"/>
    </i>
    <i r="1">
      <x v="25"/>
    </i>
    <i t="default">
      <x v="5"/>
    </i>
    <i t="grand">
      <x/>
    </i>
  </rowItems>
  <colFields count="1">
    <field x="6"/>
  </colFields>
  <colItems count="4">
    <i>
      <x v="5"/>
    </i>
    <i>
      <x v="6"/>
    </i>
    <i>
      <x v="7"/>
    </i>
    <i t="grand">
      <x/>
    </i>
  </colItems>
  <dataFields count="1">
    <dataField name=" " fld="0" subtotal="count" baseField="0" baseItem="0"/>
  </dataFields>
  <formats count="50">
    <format dxfId="367">
      <pivotArea dataOnly="0" labelOnly="1" fieldPosition="0">
        <references count="1">
          <reference field="6" count="0"/>
        </references>
      </pivotArea>
    </format>
    <format dxfId="366">
      <pivotArea dataOnly="0" labelOnly="1" grandCol="1" outline="0" fieldPosition="0"/>
    </format>
    <format dxfId="365">
      <pivotArea dataOnly="0" labelOnly="1" fieldPosition="0">
        <references count="1">
          <reference field="6" count="0"/>
        </references>
      </pivotArea>
    </format>
    <format dxfId="364">
      <pivotArea dataOnly="0" labelOnly="1" grandCol="1" outline="0" fieldPosition="0"/>
    </format>
    <format dxfId="363">
      <pivotArea dataOnly="0" labelOnly="1" outline="0" fieldPosition="0">
        <references count="1">
          <reference field="1" count="1">
            <x v="0"/>
          </reference>
        </references>
      </pivotArea>
    </format>
    <format dxfId="362">
      <pivotArea dataOnly="0" labelOnly="1" outline="0" fieldPosition="0">
        <references count="1">
          <reference field="1" count="1">
            <x v="1"/>
          </reference>
        </references>
      </pivotArea>
    </format>
    <format dxfId="361">
      <pivotArea dataOnly="0" labelOnly="1" outline="0" fieldPosition="0">
        <references count="1">
          <reference field="1" count="1">
            <x v="3"/>
          </reference>
        </references>
      </pivotArea>
    </format>
    <format dxfId="360">
      <pivotArea dataOnly="0" labelOnly="1" outline="0" fieldPosition="0">
        <references count="1">
          <reference field="1" count="1">
            <x v="0"/>
          </reference>
        </references>
      </pivotArea>
    </format>
    <format dxfId="359">
      <pivotArea dataOnly="0" labelOnly="1" outline="0" fieldPosition="0">
        <references count="1">
          <reference field="1" count="1">
            <x v="4"/>
          </reference>
        </references>
      </pivotArea>
    </format>
    <format dxfId="358">
      <pivotArea outline="0" fieldPosition="0">
        <references count="1">
          <reference field="1" count="1" selected="0" defaultSubtotal="1">
            <x v="0"/>
          </reference>
        </references>
      </pivotArea>
    </format>
    <format dxfId="357">
      <pivotArea dataOnly="0" labelOnly="1" outline="0" fieldPosition="0">
        <references count="1">
          <reference field="1" count="1" defaultSubtotal="1">
            <x v="0"/>
          </reference>
        </references>
      </pivotArea>
    </format>
    <format dxfId="356">
      <pivotArea outline="0" fieldPosition="0">
        <references count="1">
          <reference field="1" count="1" selected="0" defaultSubtotal="1">
            <x v="1"/>
          </reference>
        </references>
      </pivotArea>
    </format>
    <format dxfId="355">
      <pivotArea dataOnly="0" labelOnly="1" outline="0" fieldPosition="0">
        <references count="1">
          <reference field="1" count="1" defaultSubtotal="1">
            <x v="1"/>
          </reference>
        </references>
      </pivotArea>
    </format>
    <format dxfId="354">
      <pivotArea outline="0" fieldPosition="0">
        <references count="1">
          <reference field="1" count="1" selected="0" defaultSubtotal="1">
            <x v="3"/>
          </reference>
        </references>
      </pivotArea>
    </format>
    <format dxfId="353">
      <pivotArea dataOnly="0" labelOnly="1" outline="0" fieldPosition="0">
        <references count="1">
          <reference field="1" count="1" defaultSubtotal="1">
            <x v="3"/>
          </reference>
        </references>
      </pivotArea>
    </format>
    <format dxfId="352">
      <pivotArea outline="0" fieldPosition="0">
        <references count="1">
          <reference field="1" count="1" selected="0" defaultSubtotal="1">
            <x v="4"/>
          </reference>
        </references>
      </pivotArea>
    </format>
    <format dxfId="351">
      <pivotArea dataOnly="0" labelOnly="1" outline="0" fieldPosition="0">
        <references count="1">
          <reference field="1" count="1" defaultSubtotal="1">
            <x v="4"/>
          </reference>
        </references>
      </pivotArea>
    </format>
    <format dxfId="350">
      <pivotArea dataOnly="0" labelOnly="1" outline="0" fieldPosition="0">
        <references count="2">
          <reference field="1" count="1" selected="0">
            <x v="0"/>
          </reference>
          <reference field="2" count="2">
            <x v="4"/>
            <x v="6"/>
          </reference>
        </references>
      </pivotArea>
    </format>
    <format dxfId="349">
      <pivotArea outline="0" fieldPosition="0">
        <references count="2">
          <reference field="1" count="1" selected="0">
            <x v="0"/>
          </reference>
          <reference field="2" count="2" selected="0">
            <x v="4"/>
            <x v="6"/>
          </reference>
        </references>
      </pivotArea>
    </format>
    <format dxfId="348">
      <pivotArea dataOnly="0" labelOnly="1" outline="0" fieldPosition="0">
        <references count="2">
          <reference field="1" count="1" selected="0">
            <x v="0"/>
          </reference>
          <reference field="2" count="2">
            <x v="4"/>
            <x v="6"/>
          </reference>
        </references>
      </pivotArea>
    </format>
    <format dxfId="347">
      <pivotArea outline="0" fieldPosition="0">
        <references count="2">
          <reference field="1" count="1" selected="0">
            <x v="1"/>
          </reference>
          <reference field="2" count="3" selected="0">
            <x v="2"/>
            <x v="3"/>
            <x v="5"/>
          </reference>
        </references>
      </pivotArea>
    </format>
    <format dxfId="346">
      <pivotArea dataOnly="0" labelOnly="1" outline="0" fieldPosition="0">
        <references count="2">
          <reference field="1" count="1" selected="0">
            <x v="1"/>
          </reference>
          <reference field="2" count="3">
            <x v="2"/>
            <x v="3"/>
            <x v="5"/>
          </reference>
        </references>
      </pivotArea>
    </format>
    <format dxfId="345">
      <pivotArea outline="0" fieldPosition="0">
        <references count="2">
          <reference field="1" count="1" selected="0">
            <x v="3"/>
          </reference>
          <reference field="2" count="3" selected="0">
            <x v="1"/>
            <x v="10"/>
            <x v="11"/>
          </reference>
        </references>
      </pivotArea>
    </format>
    <format dxfId="344">
      <pivotArea dataOnly="0" labelOnly="1" outline="0" fieldPosition="0">
        <references count="2">
          <reference field="1" count="1" selected="0">
            <x v="3"/>
          </reference>
          <reference field="2" count="3">
            <x v="1"/>
            <x v="10"/>
            <x v="11"/>
          </reference>
        </references>
      </pivotArea>
    </format>
    <format dxfId="343">
      <pivotArea outline="0" fieldPosition="0">
        <references count="2">
          <reference field="1" count="1" selected="0">
            <x v="4"/>
          </reference>
          <reference field="2" count="4" selected="0">
            <x v="0"/>
            <x v="7"/>
            <x v="8"/>
            <x v="9"/>
          </reference>
        </references>
      </pivotArea>
    </format>
    <format dxfId="342">
      <pivotArea dataOnly="0" labelOnly="1" outline="0" fieldPosition="0">
        <references count="2">
          <reference field="1" count="1" selected="0">
            <x v="4"/>
          </reference>
          <reference field="2" count="4">
            <x v="0"/>
            <x v="7"/>
            <x v="8"/>
            <x v="9"/>
          </reference>
        </references>
      </pivotArea>
    </format>
    <format dxfId="341">
      <pivotArea field="6" type="button" dataOnly="0" labelOnly="1" outline="0" axis="axisCol" fieldPosition="0"/>
    </format>
    <format dxfId="340">
      <pivotArea dataOnly="0" labelOnly="1" outline="0" offset="IV256" fieldPosition="0">
        <references count="1">
          <reference field="1" count="1">
            <x v="0"/>
          </reference>
        </references>
      </pivotArea>
    </format>
    <format dxfId="339">
      <pivotArea dataOnly="0" labelOnly="1" outline="0" offset="A256" fieldPosition="0">
        <references count="1">
          <reference field="1" count="1" defaultSubtotal="1">
            <x v="0"/>
          </reference>
        </references>
      </pivotArea>
    </format>
    <format dxfId="338">
      <pivotArea dataOnly="0" labelOnly="1" outline="0" fieldPosition="0">
        <references count="1">
          <reference field="1" count="1">
            <x v="1"/>
          </reference>
        </references>
      </pivotArea>
    </format>
    <format dxfId="337">
      <pivotArea dataOnly="0" labelOnly="1" outline="0" fieldPosition="0">
        <references count="1">
          <reference field="1" count="1">
            <x v="3"/>
          </reference>
        </references>
      </pivotArea>
    </format>
    <format dxfId="336">
      <pivotArea dataOnly="0" labelOnly="1" outline="0" fieldPosition="0">
        <references count="1">
          <reference field="1" count="1">
            <x v="4"/>
          </reference>
        </references>
      </pivotArea>
    </format>
    <format dxfId="335">
      <pivotArea outline="0" fieldPosition="0">
        <references count="1">
          <reference field="1" count="1" selected="0" defaultSubtotal="1">
            <x v="2"/>
          </reference>
        </references>
      </pivotArea>
    </format>
    <format dxfId="334">
      <pivotArea dataOnly="0" labelOnly="1" outline="0" fieldPosition="0">
        <references count="1">
          <reference field="1" count="1" defaultSubtotal="1">
            <x v="2"/>
          </reference>
        </references>
      </pivotArea>
    </format>
    <format dxfId="333">
      <pivotArea outline="0" fieldPosition="0">
        <references count="1">
          <reference field="1" count="1" selected="0" defaultSubtotal="1">
            <x v="5"/>
          </reference>
        </references>
      </pivotArea>
    </format>
    <format dxfId="332">
      <pivotArea dataOnly="0" labelOnly="1" outline="0" fieldPosition="0">
        <references count="1">
          <reference field="1" count="1" defaultSubtotal="1">
            <x v="5"/>
          </reference>
        </references>
      </pivotArea>
    </format>
    <format dxfId="331">
      <pivotArea outline="0" fieldPosition="0">
        <references count="2">
          <reference field="1" count="1" selected="0">
            <x v="3"/>
          </reference>
          <reference field="2" count="7" selected="0">
            <x v="13"/>
            <x v="14"/>
            <x v="15"/>
            <x v="16"/>
            <x v="17"/>
            <x v="18"/>
            <x v="19"/>
          </reference>
        </references>
      </pivotArea>
    </format>
    <format dxfId="330">
      <pivotArea dataOnly="0" labelOnly="1" outline="0" fieldPosition="0">
        <references count="2">
          <reference field="1" count="1" selected="0">
            <x v="3"/>
          </reference>
          <reference field="2" count="7">
            <x v="13"/>
            <x v="14"/>
            <x v="15"/>
            <x v="16"/>
            <x v="17"/>
            <x v="18"/>
            <x v="19"/>
          </reference>
        </references>
      </pivotArea>
    </format>
    <format dxfId="329">
      <pivotArea dataOnly="0" labelOnly="1" outline="0" fieldPosition="0">
        <references count="1">
          <reference field="1" count="1">
            <x v="2"/>
          </reference>
        </references>
      </pivotArea>
    </format>
    <format dxfId="328">
      <pivotArea outline="0" fieldPosition="0">
        <references count="2">
          <reference field="1" count="1" selected="0">
            <x v="2"/>
          </reference>
          <reference field="2" count="3" selected="0">
            <x v="3"/>
            <x v="5"/>
            <x v="12"/>
          </reference>
        </references>
      </pivotArea>
    </format>
    <format dxfId="327">
      <pivotArea dataOnly="0" labelOnly="1" outline="0" fieldPosition="0">
        <references count="2">
          <reference field="1" count="1" selected="0">
            <x v="2"/>
          </reference>
          <reference field="2" count="3">
            <x v="3"/>
            <x v="5"/>
            <x v="12"/>
          </reference>
        </references>
      </pivotArea>
    </format>
    <format dxfId="326">
      <pivotArea outline="0" fieldPosition="0">
        <references count="2">
          <reference field="1" count="1" selected="0">
            <x v="5"/>
          </reference>
          <reference field="2" count="3" selected="0">
            <x v="20"/>
            <x v="21"/>
            <x v="22"/>
          </reference>
        </references>
      </pivotArea>
    </format>
    <format dxfId="325">
      <pivotArea dataOnly="0" labelOnly="1" outline="0" fieldPosition="0">
        <references count="2">
          <reference field="1" count="1" selected="0">
            <x v="5"/>
          </reference>
          <reference field="2" count="3">
            <x v="20"/>
            <x v="21"/>
            <x v="22"/>
          </reference>
        </references>
      </pivotArea>
    </format>
    <format dxfId="324">
      <pivotArea dataOnly="0" labelOnly="1" outline="0" fieldPosition="0">
        <references count="1">
          <reference field="1" count="1">
            <x v="5"/>
          </reference>
        </references>
      </pivotArea>
    </format>
    <format dxfId="323">
      <pivotArea outline="0" fieldPosition="0">
        <references count="2">
          <reference field="1" count="1" selected="0">
            <x v="3"/>
          </reference>
          <reference field="2" count="10" selected="0">
            <x v="3"/>
            <x v="5"/>
            <x v="12"/>
            <x v="14"/>
            <x v="15"/>
            <x v="16"/>
            <x v="17"/>
            <x v="18"/>
            <x v="19"/>
            <x v="23"/>
          </reference>
        </references>
      </pivotArea>
    </format>
    <format dxfId="322">
      <pivotArea dataOnly="0" labelOnly="1" outline="0" fieldPosition="0">
        <references count="2">
          <reference field="1" count="1" selected="0">
            <x v="3"/>
          </reference>
          <reference field="2" count="10">
            <x v="3"/>
            <x v="5"/>
            <x v="12"/>
            <x v="14"/>
            <x v="15"/>
            <x v="16"/>
            <x v="17"/>
            <x v="18"/>
            <x v="19"/>
            <x v="23"/>
          </reference>
        </references>
      </pivotArea>
    </format>
    <format dxfId="321">
      <pivotArea outline="0" fieldPosition="0">
        <references count="2">
          <reference field="1" count="1" selected="0">
            <x v="5"/>
          </reference>
          <reference field="2" count="1" selected="0">
            <x v="25"/>
          </reference>
        </references>
      </pivotArea>
    </format>
    <format dxfId="320">
      <pivotArea dataOnly="0" labelOnly="1" outline="0" fieldPosition="0">
        <references count="2">
          <reference field="1" count="1" selected="0">
            <x v="5"/>
          </reference>
          <reference field="2" count="1">
            <x v="25"/>
          </reference>
        </references>
      </pivotArea>
    </format>
    <format dxfId="319">
      <pivotArea outline="0" fieldPosition="0">
        <references count="2">
          <reference field="1" count="1" selected="0">
            <x v="2"/>
          </reference>
          <reference field="2" count="1" selected="0">
            <x v="24"/>
          </reference>
        </references>
      </pivotArea>
    </format>
    <format dxfId="318">
      <pivotArea dataOnly="0" labelOnly="1" outline="0" fieldPosition="0">
        <references count="2">
          <reference field="1" count="1" selected="0">
            <x v="2"/>
          </reference>
          <reference field="2" count="1">
            <x v="24"/>
          </reference>
        </references>
      </pivotArea>
    </format>
  </formats>
  <chartFormats count="8">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4"/>
          </reference>
        </references>
      </pivotArea>
    </chartFormat>
    <chartFormat chart="0" format="3" series="1">
      <pivotArea type="data" outline="0" fieldPosition="0">
        <references count="2">
          <reference field="4294967294" count="1" selected="0">
            <x v="0"/>
          </reference>
          <reference field="6" count="1" selected="0">
            <x v="2"/>
          </reference>
        </references>
      </pivotArea>
    </chartFormat>
    <chartFormat chart="0" format="12" series="1">
      <pivotArea type="data" outline="0" fieldPosition="0">
        <references count="2">
          <reference field="4294967294" count="1" selected="0">
            <x v="0"/>
          </reference>
          <reference field="6" count="1" selected="0">
            <x v="3"/>
          </reference>
        </references>
      </pivotArea>
    </chartFormat>
    <chartFormat chart="0" format="13" series="1">
      <pivotArea type="data" outline="0" fieldPosition="0">
        <references count="2">
          <reference field="4294967294" count="1" selected="0">
            <x v="0"/>
          </reference>
          <reference field="6" count="1" selected="0">
            <x v="5"/>
          </reference>
        </references>
      </pivotArea>
    </chartFormat>
    <chartFormat chart="0" format="14" series="1">
      <pivotArea type="data" outline="0" fieldPosition="0">
        <references count="2">
          <reference field="4294967294" count="1" selected="0">
            <x v="0"/>
          </reference>
          <reference field="6" count="1" selected="0">
            <x v="6"/>
          </reference>
        </references>
      </pivotArea>
    </chartFormat>
    <chartFormat chart="0" format="15" series="1">
      <pivotArea type="data" outline="0" fieldPosition="0">
        <references count="2">
          <reference field="4294967294" count="1" selected="0">
            <x v="0"/>
          </reference>
          <reference field="6" count="1" selected="0">
            <x v="7"/>
          </reference>
        </references>
      </pivotArea>
    </chartFormat>
  </chart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5" cacheId="23" applyNumberFormats="0" applyBorderFormats="0" applyFontFormats="0" applyPatternFormats="0" applyAlignmentFormats="0" applyWidthHeightFormats="1" dataCaption="Values" updatedVersion="8" minRefreshableVersion="3" subtotalHiddenItems="1" itemPrintTitles="1" createdVersion="6" indent="0" compact="0" compactData="0" multipleFieldFilters="0" chartFormat="1">
  <location ref="B3:H25" firstHeaderRow="0" firstDataRow="1" firstDataCol="2"/>
  <pivotFields count="7">
    <pivotField axis="axisRow" compact="0" allDrilled="1" outline="0" subtotalTop="0" showAll="0" defaultAttributeDrillState="1">
      <items count="5">
        <item x="3"/>
        <item x="0"/>
        <item x="1"/>
        <item x="2"/>
        <item t="default"/>
      </items>
    </pivotField>
    <pivotField axis="axisRow" compact="0" allDrilled="1" outline="0" subtotalTop="0" showAll="0" dataSourceSort="1" defaultSubtotal="0" defaultAttributeDrillState="1">
      <items count="17">
        <item x="0"/>
        <item x="1"/>
        <item x="2"/>
        <item x="3"/>
        <item x="4"/>
        <item x="5"/>
        <item x="6"/>
        <item x="7"/>
        <item x="8"/>
        <item x="9"/>
        <item x="10"/>
        <item x="11"/>
        <item x="12"/>
        <item x="13"/>
        <item x="14"/>
        <item x="15"/>
        <item x="16"/>
      </items>
    </pivotField>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 dataField="1" compact="0" outline="0" subtotalTop="0" showAll="0" defaultSubtotal="0"/>
  </pivotFields>
  <rowFields count="2">
    <field x="0"/>
    <field x="1"/>
  </rowFields>
  <rowItems count="22">
    <i>
      <x/>
      <x v="15"/>
    </i>
    <i r="1">
      <x v="16"/>
    </i>
    <i t="default">
      <x/>
    </i>
    <i>
      <x v="1"/>
      <x/>
    </i>
    <i t="default">
      <x v="1"/>
    </i>
    <i>
      <x v="2"/>
      <x v="1"/>
    </i>
    <i r="1">
      <x v="2"/>
    </i>
    <i r="1">
      <x v="3"/>
    </i>
    <i r="1">
      <x v="4"/>
    </i>
    <i r="1">
      <x v="5"/>
    </i>
    <i r="1">
      <x v="6"/>
    </i>
    <i r="1">
      <x v="7"/>
    </i>
    <i r="1">
      <x v="8"/>
    </i>
    <i r="1">
      <x v="9"/>
    </i>
    <i r="1">
      <x v="10"/>
    </i>
    <i t="default">
      <x v="2"/>
    </i>
    <i>
      <x v="3"/>
      <x v="11"/>
    </i>
    <i r="1">
      <x v="12"/>
    </i>
    <i r="1">
      <x v="13"/>
    </i>
    <i r="1">
      <x v="14"/>
    </i>
    <i t="default">
      <x v="3"/>
    </i>
    <i t="grand">
      <x/>
    </i>
  </rowItems>
  <colFields count="1">
    <field x="-2"/>
  </colFields>
  <colItems count="5">
    <i>
      <x/>
    </i>
    <i i="1">
      <x v="1"/>
    </i>
    <i i="2">
      <x v="2"/>
    </i>
    <i i="3">
      <x v="3"/>
    </i>
    <i i="4">
      <x v="4"/>
    </i>
  </colItems>
  <dataFields count="5">
    <dataField name="# Req" fld="2" subtotal="count" baseField="0" baseItem="0"/>
    <dataField name="Total Possible" fld="3" baseField="0" baseItem="0" numFmtId="1"/>
    <dataField name="Vendor 1" fld="4" baseField="0" baseItem="0"/>
    <dataField name="Vendor 2" fld="5" baseField="0" baseItem="0"/>
    <dataField name="Vendor 3" fld="6" baseField="1" baseItem="5"/>
  </dataFields>
  <formats count="87">
    <format dxfId="295">
      <pivotArea outline="0" fieldPosition="0">
        <references count="1">
          <reference field="0" count="1" selected="0" defaultSubtotal="1">
            <x v="0"/>
          </reference>
        </references>
      </pivotArea>
    </format>
    <format dxfId="294">
      <pivotArea dataOnly="0" labelOnly="1" outline="0" fieldPosition="0">
        <references count="1">
          <reference field="0" count="1" defaultSubtotal="1">
            <x v="0"/>
          </reference>
        </references>
      </pivotArea>
    </format>
    <format dxfId="293">
      <pivotArea outline="0" fieldPosition="0">
        <references count="1">
          <reference field="0" count="1" selected="0" defaultSubtotal="1">
            <x v="1048832"/>
          </reference>
        </references>
      </pivotArea>
    </format>
    <format dxfId="292">
      <pivotArea dataOnly="0" labelOnly="1" outline="0" fieldPosition="0">
        <references count="1">
          <reference field="0" count="1" defaultSubtotal="1">
            <x v="1048832"/>
          </reference>
        </references>
      </pivotArea>
    </format>
    <format dxfId="291">
      <pivotArea outline="0" fieldPosition="0">
        <references count="1">
          <reference field="0" count="1" selected="0" defaultSubtotal="1">
            <x v="2"/>
          </reference>
        </references>
      </pivotArea>
    </format>
    <format dxfId="290">
      <pivotArea dataOnly="0" labelOnly="1" outline="0" fieldPosition="0">
        <references count="1">
          <reference field="0" count="1" defaultSubtotal="1">
            <x v="2"/>
          </reference>
        </references>
      </pivotArea>
    </format>
    <format dxfId="289">
      <pivotArea outline="0" fieldPosition="0">
        <references count="1">
          <reference field="0" count="1" selected="0" defaultSubtotal="1">
            <x v="1048832"/>
          </reference>
        </references>
      </pivotArea>
    </format>
    <format dxfId="288">
      <pivotArea dataOnly="0" labelOnly="1" outline="0" fieldPosition="0">
        <references count="1">
          <reference field="0" count="1" defaultSubtotal="1">
            <x v="1048832"/>
          </reference>
        </references>
      </pivotArea>
    </format>
    <format dxfId="287">
      <pivotArea dataOnly="0" labelOnly="1" outline="0" fieldPosition="0">
        <references count="1">
          <reference field="4294967294" count="2">
            <x v="0"/>
            <x v="1"/>
          </reference>
        </references>
      </pivotArea>
    </format>
    <format dxfId="286">
      <pivotArea dataOnly="0" labelOnly="1" outline="0" fieldPosition="0">
        <references count="1">
          <reference field="0" count="1">
            <x v="0"/>
          </reference>
        </references>
      </pivotArea>
    </format>
    <format dxfId="285">
      <pivotArea dataOnly="0" labelOnly="1" outline="0" fieldPosition="0">
        <references count="2">
          <reference field="0" count="1" selected="0">
            <x v="0"/>
          </reference>
          <reference field="1" count="2">
            <x v="15"/>
            <x v="16"/>
          </reference>
        </references>
      </pivotArea>
    </format>
    <format dxfId="284">
      <pivotArea dataOnly="0" labelOnly="1" outline="0" fieldPosition="0">
        <references count="1">
          <reference field="0" count="1">
            <x v="1048832"/>
          </reference>
        </references>
      </pivotArea>
    </format>
    <format dxfId="283">
      <pivotArea dataOnly="0" labelOnly="1" outline="0" fieldPosition="0">
        <references count="2">
          <reference field="0" count="1" selected="0">
            <x v="1048832"/>
          </reference>
          <reference field="1" count="2">
            <x v="2"/>
            <x v="5"/>
          </reference>
        </references>
      </pivotArea>
    </format>
    <format dxfId="282">
      <pivotArea dataOnly="0" labelOnly="1" outline="0" fieldPosition="0">
        <references count="1">
          <reference field="0" count="1">
            <x v="2"/>
          </reference>
        </references>
      </pivotArea>
    </format>
    <format dxfId="281">
      <pivotArea dataOnly="0" labelOnly="1" outline="0" fieldPosition="0">
        <references count="1">
          <reference field="0" count="1">
            <x v="1048832"/>
          </reference>
        </references>
      </pivotArea>
    </format>
    <format dxfId="280">
      <pivotArea outline="0" fieldPosition="0">
        <references count="2">
          <reference field="4294967294" count="1" selected="0">
            <x v="1"/>
          </reference>
          <reference field="0" count="3" selected="0" defaultSubtotal="1">
            <x v="0"/>
            <x v="2"/>
            <x v="1048832"/>
          </reference>
        </references>
      </pivotArea>
    </format>
    <format dxfId="279">
      <pivotArea dataOnly="0" labelOnly="1" outline="0" fieldPosition="0">
        <references count="1">
          <reference field="4294967294" count="1">
            <x v="1"/>
          </reference>
        </references>
      </pivotArea>
    </format>
    <format dxfId="278">
      <pivotArea field="0" grandRow="1" outline="0" axis="axisRow" fieldPosition="0">
        <references count="1">
          <reference field="4294967294" count="1" selected="0">
            <x v="1"/>
          </reference>
        </references>
      </pivotArea>
    </format>
    <format dxfId="277">
      <pivotArea outline="0" fieldPosition="0">
        <references count="2">
          <reference field="4294967294" count="1" selected="0">
            <x v="1"/>
          </reference>
          <reference field="0" count="2" selected="0" defaultSubtotal="1">
            <x v="0"/>
            <x v="1048832"/>
          </reference>
        </references>
      </pivotArea>
    </format>
    <format dxfId="276">
      <pivotArea outline="0" fieldPosition="0">
        <references count="2">
          <reference field="4294967294" count="1" selected="0">
            <x v="0"/>
          </reference>
          <reference field="0" count="3" selected="0" defaultSubtotal="1">
            <x v="0"/>
            <x v="2"/>
            <x v="1048832"/>
          </reference>
        </references>
      </pivotArea>
    </format>
    <format dxfId="275">
      <pivotArea outline="0" fieldPosition="0">
        <references count="3">
          <reference field="4294967294" count="1" selected="0">
            <x v="0"/>
          </reference>
          <reference field="0" count="1" selected="0">
            <x v="0"/>
          </reference>
          <reference field="1" count="2" selected="0">
            <x v="15"/>
            <x v="16"/>
          </reference>
        </references>
      </pivotArea>
    </format>
    <format dxfId="274">
      <pivotArea outline="0" fieldPosition="0">
        <references count="3">
          <reference field="4294967294" count="1" selected="0">
            <x v="0"/>
          </reference>
          <reference field="0" count="1" selected="0">
            <x v="1048832"/>
          </reference>
          <reference field="1" count="2" selected="0">
            <x v="2"/>
            <x v="5"/>
          </reference>
        </references>
      </pivotArea>
    </format>
    <format dxfId="273">
      <pivotArea outline="0" fieldPosition="0">
        <references count="2">
          <reference field="4294967294" count="1" selected="0">
            <x v="0"/>
          </reference>
          <reference field="0" count="3" selected="0" defaultSubtotal="1">
            <x v="0"/>
            <x v="2"/>
            <x v="1048832"/>
          </reference>
        </references>
      </pivotArea>
    </format>
    <format dxfId="272">
      <pivotArea dataOnly="0" labelOnly="1" outline="0" fieldPosition="0">
        <references count="1">
          <reference field="0" count="1" defaultSubtotal="1">
            <x v="0"/>
          </reference>
        </references>
      </pivotArea>
    </format>
    <format dxfId="271">
      <pivotArea dataOnly="0" labelOnly="1" outline="0" fieldPosition="0">
        <references count="1">
          <reference field="0" count="1" defaultSubtotal="1">
            <x v="1048832"/>
          </reference>
        </references>
      </pivotArea>
    </format>
    <format dxfId="270">
      <pivotArea dataOnly="0" labelOnly="1" outline="0" fieldPosition="0">
        <references count="1">
          <reference field="0" count="1" defaultSubtotal="1">
            <x v="2"/>
          </reference>
        </references>
      </pivotArea>
    </format>
    <format dxfId="269">
      <pivotArea dataOnly="0" labelOnly="1" outline="0" fieldPosition="0">
        <references count="2">
          <reference field="0" count="1" selected="0">
            <x v="0"/>
          </reference>
          <reference field="1" count="2">
            <x v="15"/>
            <x v="16"/>
          </reference>
        </references>
      </pivotArea>
    </format>
    <format dxfId="268">
      <pivotArea dataOnly="0" labelOnly="1" outline="0" fieldPosition="0">
        <references count="2">
          <reference field="0" count="1" selected="0">
            <x v="1048832"/>
          </reference>
          <reference field="1" count="2">
            <x v="2"/>
            <x v="5"/>
          </reference>
        </references>
      </pivotArea>
    </format>
    <format dxfId="267">
      <pivotArea dataOnly="0" labelOnly="1" outline="0" fieldPosition="0">
        <references count="1">
          <reference field="4294967294" count="1">
            <x v="0"/>
          </reference>
        </references>
      </pivotArea>
    </format>
    <format dxfId="266">
      <pivotArea field="1" type="button" dataOnly="0" labelOnly="1" outline="0" axis="axisRow" fieldPosition="1"/>
    </format>
    <format dxfId="265">
      <pivotArea outline="0" fieldPosition="0">
        <references count="2">
          <reference field="4294967294" count="1" selected="0">
            <x v="1"/>
          </reference>
          <reference field="0" count="1" selected="0" defaultSubtotal="1">
            <x v="0"/>
          </reference>
        </references>
      </pivotArea>
    </format>
    <format dxfId="264">
      <pivotArea outline="0" fieldPosition="0">
        <references count="3">
          <reference field="4294967294" count="1" selected="0">
            <x v="1"/>
          </reference>
          <reference field="0" count="1" selected="0">
            <x v="1048832"/>
          </reference>
          <reference field="1" count="2" selected="0">
            <x v="2"/>
            <x v="5"/>
          </reference>
        </references>
      </pivotArea>
    </format>
    <format dxfId="263">
      <pivotArea outline="0" fieldPosition="0">
        <references count="2">
          <reference field="4294967294" count="1" selected="0">
            <x v="0"/>
          </reference>
          <reference field="0" count="3" selected="0" defaultSubtotal="1">
            <x v="0"/>
            <x v="2"/>
            <x v="1048832"/>
          </reference>
        </references>
      </pivotArea>
    </format>
    <format dxfId="262">
      <pivotArea outline="0" fieldPosition="0">
        <references count="2">
          <reference field="4294967294" count="1" selected="0">
            <x v="0"/>
          </reference>
          <reference field="0" count="3" selected="0" defaultSubtotal="1">
            <x v="0"/>
            <x v="2"/>
            <x v="1048832"/>
          </reference>
        </references>
      </pivotArea>
    </format>
    <format dxfId="261">
      <pivotArea field="0" type="button" dataOnly="0" labelOnly="1" outline="0" axis="axisRow" fieldPosition="0"/>
    </format>
    <format dxfId="260">
      <pivotArea field="1" type="button" dataOnly="0" labelOnly="1" outline="0" axis="axisRow" fieldPosition="1"/>
    </format>
    <format dxfId="259">
      <pivotArea dataOnly="0" labelOnly="1" outline="0" fieldPosition="0">
        <references count="1">
          <reference field="4294967294" count="2">
            <x v="0"/>
            <x v="1"/>
          </reference>
        </references>
      </pivotArea>
    </format>
    <format dxfId="258">
      <pivotArea grandRow="1" outline="0" collapsedLevelsAreSubtotals="1" fieldPosition="0"/>
    </format>
    <format dxfId="257">
      <pivotArea dataOnly="0" labelOnly="1" grandRow="1" outline="0" fieldPosition="0"/>
    </format>
    <format dxfId="256">
      <pivotArea field="0" type="button" dataOnly="0" labelOnly="1" outline="0" axis="axisRow" fieldPosition="0"/>
    </format>
    <format dxfId="255">
      <pivotArea field="1" type="button" dataOnly="0" labelOnly="1" outline="0" axis="axisRow" fieldPosition="1"/>
    </format>
    <format dxfId="254">
      <pivotArea dataOnly="0" labelOnly="1" outline="0" fieldPosition="0">
        <references count="1">
          <reference field="4294967294" count="2">
            <x v="0"/>
            <x v="1"/>
          </reference>
        </references>
      </pivotArea>
    </format>
    <format dxfId="253">
      <pivotArea grandRow="1" outline="0" collapsedLevelsAreSubtotals="1" fieldPosition="0"/>
    </format>
    <format dxfId="252">
      <pivotArea dataOnly="0" labelOnly="1" grandRow="1" outline="0" fieldPosition="0"/>
    </format>
    <format dxfId="251">
      <pivotArea dataOnly="0" labelOnly="1" outline="0" fieldPosition="0">
        <references count="1">
          <reference field="4294967294" count="1">
            <x v="0"/>
          </reference>
        </references>
      </pivotArea>
    </format>
    <format dxfId="250">
      <pivotArea outline="0" fieldPosition="0">
        <references count="2">
          <reference field="4294967294" count="1" selected="0">
            <x v="0"/>
          </reference>
          <reference field="0" count="2" selected="0" defaultSubtotal="1">
            <x v="0"/>
            <x v="1048832"/>
          </reference>
        </references>
      </pivotArea>
    </format>
    <format dxfId="249">
      <pivotArea outline="0" fieldPosition="0">
        <references count="3">
          <reference field="4294967294" count="1" selected="0">
            <x v="0"/>
          </reference>
          <reference field="0" count="1" selected="0">
            <x v="1048832"/>
          </reference>
          <reference field="1" count="2" selected="0">
            <x v="2"/>
            <x v="5"/>
          </reference>
        </references>
      </pivotArea>
    </format>
    <format dxfId="248">
      <pivotArea outline="0" fieldPosition="0">
        <references count="1">
          <reference field="4294967294" count="1" selected="0">
            <x v="1"/>
          </reference>
        </references>
      </pivotArea>
    </format>
    <format dxfId="247">
      <pivotArea outline="0" fieldPosition="0">
        <references count="1">
          <reference field="4294967294" count="1" selected="0">
            <x v="1"/>
          </reference>
        </references>
      </pivotArea>
    </format>
    <format dxfId="246">
      <pivotArea outline="0" fieldPosition="0">
        <references count="2">
          <reference field="4294967294" count="1" selected="0">
            <x v="0"/>
          </reference>
          <reference field="0" count="3" selected="0" defaultSubtotal="1">
            <x v="0"/>
            <x v="2"/>
            <x v="1048832"/>
          </reference>
        </references>
      </pivotArea>
    </format>
    <format dxfId="245">
      <pivotArea dataOnly="0" labelOnly="1" outline="0" fieldPosition="0">
        <references count="1">
          <reference field="4294967294" count="1">
            <x v="0"/>
          </reference>
        </references>
      </pivotArea>
    </format>
    <format dxfId="244">
      <pivotArea outline="0" fieldPosition="0">
        <references count="2">
          <reference field="4294967294" count="1" selected="0">
            <x v="0"/>
          </reference>
          <reference field="0" count="3" selected="0" defaultSubtotal="1">
            <x v="0"/>
            <x v="2"/>
            <x v="1048832"/>
          </reference>
        </references>
      </pivotArea>
    </format>
    <format dxfId="243">
      <pivotArea dataOnly="0" labelOnly="1" outline="0" fieldPosition="0">
        <references count="1">
          <reference field="4294967294" count="1">
            <x v="0"/>
          </reference>
        </references>
      </pivotArea>
    </format>
    <format dxfId="242">
      <pivotArea outline="0" fieldPosition="0">
        <references count="2">
          <reference field="4294967294" count="1" selected="0">
            <x v="0"/>
          </reference>
          <reference field="0" count="3" selected="0" defaultSubtotal="1">
            <x v="0"/>
            <x v="2"/>
            <x v="1048832"/>
          </reference>
        </references>
      </pivotArea>
    </format>
    <format dxfId="241">
      <pivotArea dataOnly="0" labelOnly="1" outline="0" fieldPosition="0">
        <references count="1">
          <reference field="4294967294" count="1">
            <x v="0"/>
          </reference>
        </references>
      </pivotArea>
    </format>
    <format dxfId="240">
      <pivotArea outline="0" fieldPosition="0">
        <references count="2">
          <reference field="4294967294" count="1" selected="0">
            <x v="0"/>
          </reference>
          <reference field="0" count="3" selected="0" defaultSubtotal="1">
            <x v="0"/>
            <x v="2"/>
            <x v="1048832"/>
          </reference>
        </references>
      </pivotArea>
    </format>
    <format dxfId="239">
      <pivotArea dataOnly="0" labelOnly="1" outline="0" fieldPosition="0">
        <references count="1">
          <reference field="4294967294" count="1">
            <x v="0"/>
          </reference>
        </references>
      </pivotArea>
    </format>
    <format dxfId="238">
      <pivotArea grandRow="1" outline="0" collapsedLevelsAreSubtotals="1" fieldPosition="0"/>
    </format>
    <format dxfId="237">
      <pivotArea dataOnly="0" labelOnly="1" grandRow="1" outline="0" fieldPosition="0"/>
    </format>
    <format dxfId="236">
      <pivotArea outline="0" fieldPosition="0">
        <references count="2">
          <reference field="4294967294" count="1" selected="0">
            <x v="0"/>
          </reference>
          <reference field="0" count="3" selected="0" defaultSubtotal="1">
            <x v="1"/>
            <x v="2"/>
            <x v="3"/>
          </reference>
        </references>
      </pivotArea>
    </format>
    <format dxfId="235">
      <pivotArea outline="0" fieldPosition="0">
        <references count="3">
          <reference field="4294967294" count="1" selected="0">
            <x v="1"/>
          </reference>
          <reference field="0" count="1" selected="0">
            <x v="0"/>
          </reference>
          <reference field="1" count="2" selected="0">
            <x v="15"/>
            <x v="16"/>
          </reference>
        </references>
      </pivotArea>
    </format>
    <format dxfId="234">
      <pivotArea outline="0" fieldPosition="0">
        <references count="3">
          <reference field="4294967294" count="1" selected="0">
            <x v="1"/>
          </reference>
          <reference field="0" count="1" selected="0">
            <x v="0"/>
          </reference>
          <reference field="1" count="2" selected="0">
            <x v="15"/>
            <x v="16"/>
          </reference>
        </references>
      </pivotArea>
    </format>
    <format dxfId="233">
      <pivotArea outline="0" fieldPosition="0">
        <references count="2">
          <reference field="0" count="1" selected="0">
            <x v="2"/>
          </reference>
          <reference field="1" count="6" selected="0">
            <x v="4"/>
            <x v="6"/>
            <x v="7"/>
            <x v="8"/>
            <x v="9"/>
            <x v="10"/>
          </reference>
        </references>
      </pivotArea>
    </format>
    <format dxfId="232">
      <pivotArea dataOnly="0" labelOnly="1" outline="0" fieldPosition="0">
        <references count="2">
          <reference field="0" count="1" selected="0">
            <x v="2"/>
          </reference>
          <reference field="1" count="6">
            <x v="4"/>
            <x v="6"/>
            <x v="7"/>
            <x v="8"/>
            <x v="9"/>
            <x v="10"/>
          </reference>
        </references>
      </pivotArea>
    </format>
    <format dxfId="231">
      <pivotArea outline="0" fieldPosition="0">
        <references count="1">
          <reference field="0" count="1" selected="0" defaultSubtotal="1">
            <x v="1"/>
          </reference>
        </references>
      </pivotArea>
    </format>
    <format dxfId="230">
      <pivotArea dataOnly="0" labelOnly="1" outline="0" fieldPosition="0">
        <references count="1">
          <reference field="0" count="1" defaultSubtotal="1">
            <x v="1"/>
          </reference>
        </references>
      </pivotArea>
    </format>
    <format dxfId="229">
      <pivotArea outline="0" fieldPosition="0">
        <references count="1">
          <reference field="0" count="1" selected="0" defaultSubtotal="1">
            <x v="3"/>
          </reference>
        </references>
      </pivotArea>
    </format>
    <format dxfId="228">
      <pivotArea dataOnly="0" labelOnly="1" outline="0" fieldPosition="0">
        <references count="1">
          <reference field="0" count="1" defaultSubtotal="1">
            <x v="3"/>
          </reference>
        </references>
      </pivotArea>
    </format>
    <format dxfId="227">
      <pivotArea dataOnly="0" labelOnly="1" outline="0" fieldPosition="0">
        <references count="1">
          <reference field="0" count="1">
            <x v="1"/>
          </reference>
        </references>
      </pivotArea>
    </format>
    <format dxfId="226">
      <pivotArea outline="0" fieldPosition="0">
        <references count="2">
          <reference field="0" count="1" selected="0">
            <x v="1"/>
          </reference>
          <reference field="1" count="3" selected="0">
            <x v="2"/>
            <x v="3"/>
            <x v="5"/>
          </reference>
        </references>
      </pivotArea>
    </format>
    <format dxfId="225">
      <pivotArea dataOnly="0" labelOnly="1" outline="0" fieldPosition="0">
        <references count="2">
          <reference field="0" count="1" selected="0">
            <x v="1"/>
          </reference>
          <reference field="1" count="3">
            <x v="2"/>
            <x v="3"/>
            <x v="5"/>
          </reference>
        </references>
      </pivotArea>
    </format>
    <format dxfId="224">
      <pivotArea dataOnly="0" labelOnly="1" outline="0" fieldPosition="0">
        <references count="1">
          <reference field="0" count="1">
            <x v="3"/>
          </reference>
        </references>
      </pivotArea>
    </format>
    <format dxfId="223">
      <pivotArea outline="0" fieldPosition="0">
        <references count="2">
          <reference field="0" count="1" selected="0">
            <x v="3"/>
          </reference>
          <reference field="1" count="3" selected="0">
            <x v="11"/>
            <x v="12"/>
            <x v="14"/>
          </reference>
        </references>
      </pivotArea>
    </format>
    <format dxfId="222">
      <pivotArea dataOnly="0" labelOnly="1" outline="0" fieldPosition="0">
        <references count="2">
          <reference field="0" count="1" selected="0">
            <x v="3"/>
          </reference>
          <reference field="1" count="3">
            <x v="11"/>
            <x v="12"/>
            <x v="14"/>
          </reference>
        </references>
      </pivotArea>
    </format>
    <format dxfId="221">
      <pivotArea outline="0" fieldPosition="0">
        <references count="3">
          <reference field="4294967294" count="3" selected="0">
            <x v="2"/>
            <x v="3"/>
            <x v="4"/>
          </reference>
          <reference field="0" count="1" selected="0">
            <x v="0"/>
          </reference>
          <reference field="1" count="2" selected="0">
            <x v="15"/>
            <x v="16"/>
          </reference>
        </references>
      </pivotArea>
    </format>
    <format dxfId="220">
      <pivotArea dataOnly="0" labelOnly="1" outline="0" fieldPosition="0">
        <references count="1">
          <reference field="4294967294" count="3">
            <x v="2"/>
            <x v="3"/>
            <x v="4"/>
          </reference>
        </references>
      </pivotArea>
    </format>
    <format dxfId="219">
      <pivotArea outline="0" fieldPosition="0">
        <references count="2">
          <reference field="0" count="1" selected="0">
            <x v="2"/>
          </reference>
          <reference field="1" count="5" selected="0">
            <x v="1"/>
            <x v="2"/>
            <x v="3"/>
            <x v="4"/>
            <x v="5"/>
          </reference>
        </references>
      </pivotArea>
    </format>
    <format dxfId="218">
      <pivotArea dataOnly="0" labelOnly="1" outline="0" fieldPosition="0">
        <references count="2">
          <reference field="0" count="1" selected="0">
            <x v="2"/>
          </reference>
          <reference field="1" count="5">
            <x v="1"/>
            <x v="2"/>
            <x v="3"/>
            <x v="4"/>
            <x v="5"/>
          </reference>
        </references>
      </pivotArea>
    </format>
    <format dxfId="217">
      <pivotArea outline="0" fieldPosition="0">
        <references count="2">
          <reference field="0" count="1" selected="0">
            <x v="1"/>
          </reference>
          <reference field="1" count="1" selected="0">
            <x v="0"/>
          </reference>
        </references>
      </pivotArea>
    </format>
    <format dxfId="216">
      <pivotArea dataOnly="0" labelOnly="1" outline="0" fieldPosition="0">
        <references count="1">
          <reference field="0" count="1">
            <x v="1"/>
          </reference>
        </references>
      </pivotArea>
    </format>
    <format dxfId="215">
      <pivotArea dataOnly="0" labelOnly="1" outline="0" fieldPosition="0">
        <references count="2">
          <reference field="0" count="1" selected="0">
            <x v="1"/>
          </reference>
          <reference field="1" count="1">
            <x v="0"/>
          </reference>
        </references>
      </pivotArea>
    </format>
    <format dxfId="214">
      <pivotArea outline="0" fieldPosition="0">
        <references count="2">
          <reference field="0" count="1" selected="0">
            <x v="3"/>
          </reference>
          <reference field="1" count="1" selected="0">
            <x v="13"/>
          </reference>
        </references>
      </pivotArea>
    </format>
    <format dxfId="213">
      <pivotArea dataOnly="0" labelOnly="1" outline="0" fieldPosition="0">
        <references count="2">
          <reference field="0" count="1" selected="0">
            <x v="3"/>
          </reference>
          <reference field="1" count="1">
            <x v="13"/>
          </reference>
        </references>
      </pivotArea>
    </format>
    <format dxfId="212">
      <pivotArea outline="0" fieldPosition="0">
        <references count="2">
          <reference field="4294967294" count="1" selected="0">
            <x v="0"/>
          </reference>
          <reference field="0" count="3" selected="0" defaultSubtotal="1">
            <x v="0"/>
            <x v="1"/>
            <x v="2"/>
          </reference>
        </references>
      </pivotArea>
    </format>
    <format dxfId="211">
      <pivotArea outline="0" fieldPosition="0">
        <references count="3">
          <reference field="4294967294" count="1" selected="0">
            <x v="0"/>
          </reference>
          <reference field="0" count="1" selected="0">
            <x v="3"/>
          </reference>
          <reference field="1" count="4" selected="0">
            <x v="11"/>
            <x v="12"/>
            <x v="13"/>
            <x v="14"/>
          </reference>
        </references>
      </pivotArea>
    </format>
    <format dxfId="210">
      <pivotArea dataOnly="0" labelOnly="1" outline="0" fieldPosition="0">
        <references count="1">
          <reference field="4294967294" count="1">
            <x v="1"/>
          </reference>
        </references>
      </pivotArea>
    </format>
    <format dxfId="209">
      <pivotArea field="0" grandRow="1" outline="0" axis="axisRow" fieldPosition="0">
        <references count="1">
          <reference field="4294967294" count="1" selected="0">
            <x v="0"/>
          </reference>
        </references>
      </pivotArea>
    </format>
  </format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10" series="1">
      <pivotArea type="data" outline="0" fieldPosition="0">
        <references count="1">
          <reference field="4294967294" count="1" selected="0">
            <x v="2"/>
          </reference>
        </references>
      </pivotArea>
    </chartFormat>
    <chartFormat chart="0" format="11" series="1">
      <pivotArea type="data" outline="0" fieldPosition="0">
        <references count="1">
          <reference field="4294967294" count="1" selected="0">
            <x v="3"/>
          </reference>
        </references>
      </pivotArea>
    </chartFormat>
    <chartFormat chart="0" format="12" series="1">
      <pivotArea type="data" outline="0" fieldPosition="0">
        <references count="1">
          <reference field="4294967294" count="1" selected="0">
            <x v="4"/>
          </reference>
        </references>
      </pivotArea>
    </chartFormat>
  </chartFormats>
  <pivotHierarchies count="27">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 Req"/>
    <pivotHierarchy dragToData="1" caption="Total Possible"/>
    <pivotHierarchy dragToRow="0" dragToCol="0" dragToPage="0" dragToData="1" caption="Vendor 1"/>
    <pivotHierarchy dragToData="1" caption="Vendor 2"/>
    <pivotHierarchy dragToData="1"/>
    <pivotHierarchy dragToData="1" caption="Vendor 3"/>
  </pivotHierarchies>
  <pivotTableStyleInfo name="PivotStyleLight15" showRowHeaders="1" showColHeaders="1" showRowStripes="0" showColStripes="0" showLastColumn="1"/>
  <rowHierarchiesUsage count="2">
    <rowHierarchyUsage hierarchyUsage="1"/>
    <rowHierarchyUsage hierarchyUsage="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GFPVAN Scoring Guide.xlsx!Reqs">
        <x15:activeTabTopLevelEntity name="[Reqs]"/>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ource_Level__High__Medium__Low" xr10:uid="{522D017D-4FB1-4493-8276-70EF2A11B7AF}" sourceName="Resource Level_x000a_(High, Medium, Low)">
  <pivotTables>
    <pivotTable tabId="15" name="PivotTable1"/>
  </pivotTables>
  <data>
    <tabular pivotCacheId="1548653143">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ority" xr10:uid="{DE7BA813-AFFA-4A72-A106-2CE145621E48}" sourceName="Priority">
  <pivotTables>
    <pivotTable tabId="15" name="PivotTable1"/>
  </pivotTables>
  <data>
    <tabular pivotCacheId="1548653143">
      <items count="8">
        <i x="1" s="1"/>
        <i x="2" s="1"/>
        <i x="0" s="1"/>
        <i x="6" s="1" nd="1"/>
        <i x="7" s="1" nd="1"/>
        <i x="4" s="1" nd="1"/>
        <i x="5" s="1" nd="1"/>
        <i x="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166FB56C-1F94-442E-BEF7-A3A637B342EE}" sourceName="Category">
  <pivotTables>
    <pivotTable tabId="15" name="PivotTable1"/>
  </pivotTables>
  <data>
    <tabular pivotCacheId="1548653143">
      <items count="6">
        <i x="2" s="1"/>
        <i x="1" s="1"/>
        <i x="3" s="1"/>
        <i x="0" s="1"/>
        <i x="4" s="1" nd="1"/>
        <i x="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B2C991E9-3E3D-4B52-A8C8-9179D78E6690}" sourceName="Section">
  <pivotTables>
    <pivotTable tabId="15" name="PivotTable1"/>
  </pivotTables>
  <data>
    <tabular pivotCacheId="1548653143">
      <items count="26">
        <i x="3" s="1"/>
        <i x="14" s="1"/>
        <i x="4" s="1"/>
        <i x="0" s="1"/>
        <i x="2" s="1"/>
        <i x="7" s="1"/>
        <i x="13" s="1"/>
        <i x="5" s="1"/>
        <i x="1" s="1"/>
        <i x="10" s="1"/>
        <i x="9" s="1"/>
        <i x="16" s="1"/>
        <i x="8" s="1"/>
        <i x="12" s="1"/>
        <i x="11" s="1"/>
        <i x="15" s="1"/>
        <i x="6" s="1"/>
        <i x="20" s="1" nd="1"/>
        <i x="18" s="1" nd="1"/>
        <i x="21" s="1" nd="1"/>
        <i x="24" s="1" nd="1"/>
        <i x="25" s="1" nd="1"/>
        <i x="17" s="1" nd="1"/>
        <i x="22" s="1" nd="1"/>
        <i x="19" s="1" nd="1"/>
        <i x="2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ource Level_x000a_(High, Medium, Low)" xr10:uid="{48551619-A2F0-4F20-9052-A3B0CA7CE35B}" cache="Slicer_Resource_Level__High__Medium__Low" caption="Resource Level_x000a_(High, Medium, Low)" rowHeight="241300"/>
  <slicer name="Priority" xr10:uid="{7254A978-6B84-436E-AA88-59BA9ED767F1}" cache="Slicer_Priority" caption="Priority" rowHeight="241300"/>
  <slicer name="Category" xr10:uid="{7D583D45-2F54-4977-A4A7-49309C964767}" cache="Slicer_Category" caption="Category" rowHeight="241300"/>
  <slicer name="Section" xr10:uid="{72CBDC01-43D8-4224-B140-DB6CB0656DA6}" cache="Slicer_Section" caption="Sectio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qs" displayName="Reqs" ref="A1:S298" totalsRowShown="0" headerRowDxfId="317" dataDxfId="316" tableBorderDxfId="315" headerRowCellStyle="Input">
  <autoFilter ref="A1:S298" xr:uid="{00000000-0009-0000-0100-000001000000}"/>
  <tableColumns count="19">
    <tableColumn id="2" xr3:uid="{00000000-0010-0000-0000-000002000000}" name="ID" dataDxfId="314"/>
    <tableColumn id="3" xr3:uid="{00000000-0010-0000-0000-000003000000}" name="Category" dataDxfId="313"/>
    <tableColumn id="4" xr3:uid="{00000000-0010-0000-0000-000004000000}" name="Section" dataDxfId="312"/>
    <tableColumn id="5" xr3:uid="{00000000-0010-0000-0000-000005000000}" name="Title" dataDxfId="311"/>
    <tableColumn id="6" xr3:uid="{00000000-0010-0000-0000-000006000000}" name="Scope Description" dataDxfId="310"/>
    <tableColumn id="1" xr3:uid="{DBDD6997-E4C4-4EFA-B2F2-7476265B9999}" name="Resource Level_x000a_(High, Medium, Low)" dataDxfId="309"/>
    <tableColumn id="7" xr3:uid="{00000000-0010-0000-0000-000007000000}" name="Priority" dataDxfId="308"/>
    <tableColumn id="8" xr3:uid="{00000000-0010-0000-0000-000008000000}" name="Weighting Factor _x000a_(1,3,9)" dataDxfId="307">
      <calculatedColumnFormula>IF(Requirements!$G2="Essential",9,IF(Requirements!$G2="Advanced",3,1))</calculatedColumnFormula>
    </tableColumn>
    <tableColumn id="10" xr3:uid="{00000000-0010-0000-0000-00000A000000}" name="Exemplar Score" dataDxfId="306"/>
    <tableColumn id="13" xr3:uid="{00000000-0010-0000-0000-00000D000000}" name="Exemplar Adj. Score" dataDxfId="305">
      <calculatedColumnFormula>Requirements!$H$2:$H$298*(Requirements!$I$2:$I$298)</calculatedColumnFormula>
    </tableColumn>
    <tableColumn id="14" xr3:uid="{00000000-0010-0000-0000-00000E000000}" name="Vendor 1 Notes" dataDxfId="304"/>
    <tableColumn id="15" xr3:uid="{00000000-0010-0000-0000-00000F000000}" name="Vendor1 Score" dataDxfId="303"/>
    <tableColumn id="19" xr3:uid="{00000000-0010-0000-0000-000013000000}" name="Vendor 1 Adj. Score" dataDxfId="302">
      <calculatedColumnFormula>Requirements!$H$2:$H$298*(IF(Requirements!$L$2:$L$298&gt;0,Requirements!$L$2:$L$298,0))</calculatedColumnFormula>
    </tableColumn>
    <tableColumn id="20" xr3:uid="{00000000-0010-0000-0000-000014000000}" name="Vendor 2 Notes" dataDxfId="301"/>
    <tableColumn id="21" xr3:uid="{00000000-0010-0000-0000-000015000000}" name="Vendor2 Score" dataDxfId="300"/>
    <tableColumn id="25" xr3:uid="{00000000-0010-0000-0000-000019000000}" name="Vendor2 Adj. Score" dataDxfId="299">
      <calculatedColumnFormula>_xlfn.SINGLE(Requirements!$H$2:$H$298)*(IF(_xlfn.SINGLE(Requirements!$O$2:$O$298)&gt;0,_xlfn.SINGLE(Requirements!$O$2:$O$298),0))</calculatedColumnFormula>
    </tableColumn>
    <tableColumn id="26" xr3:uid="{00000000-0010-0000-0000-00001A000000}" name="Vendor 3 Notes" dataDxfId="298"/>
    <tableColumn id="27" xr3:uid="{00000000-0010-0000-0000-00001B000000}" name="Vendor2 Score2" dataDxfId="297"/>
    <tableColumn id="31" xr3:uid="{00000000-0010-0000-0000-00001F000000}" name="Vendor3 Adj. Score" dataDxfId="296">
      <calculatedColumnFormula>_xlfn.SINGLE(Requirements!$H$2:$H$298)*(IF(_xlfn.SINGLE(Requirements!$R$2:$R$298)&gt;0,_xlfn.SINGLE(Requirements!$R$2:$R$298),0))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8"/>
  <sheetViews>
    <sheetView showGridLines="0" topLeftCell="A7" workbookViewId="0">
      <selection activeCell="B21" sqref="B21"/>
    </sheetView>
  </sheetViews>
  <sheetFormatPr defaultColWidth="8.83984375" defaultRowHeight="14.4" x14ac:dyDescent="0.55000000000000004"/>
  <cols>
    <col min="1" max="1" width="3.41796875" customWidth="1"/>
    <col min="2" max="2" width="32.68359375" customWidth="1"/>
    <col min="3" max="3" width="104.68359375" customWidth="1"/>
    <col min="4" max="4" width="3.41796875" customWidth="1"/>
    <col min="5" max="5" width="16.26171875" customWidth="1"/>
  </cols>
  <sheetData>
    <row r="1" spans="2:3" ht="10.5" customHeight="1" x14ac:dyDescent="0.55000000000000004"/>
    <row r="2" spans="2:3" x14ac:dyDescent="0.55000000000000004">
      <c r="B2" s="20" t="s">
        <v>0</v>
      </c>
      <c r="C2" s="20" t="s">
        <v>1</v>
      </c>
    </row>
    <row r="3" spans="2:3" ht="36" customHeight="1" x14ac:dyDescent="0.55000000000000004">
      <c r="B3" s="177" t="s">
        <v>2</v>
      </c>
      <c r="C3" s="177"/>
    </row>
    <row r="4" spans="2:3" ht="102.6" customHeight="1" x14ac:dyDescent="0.55000000000000004">
      <c r="B4" s="177" t="s">
        <v>191</v>
      </c>
      <c r="C4" s="178"/>
    </row>
    <row r="5" spans="2:3" ht="33.6" customHeight="1" x14ac:dyDescent="0.55000000000000004">
      <c r="B5" s="177" t="s">
        <v>230</v>
      </c>
      <c r="C5" s="177"/>
    </row>
    <row r="6" spans="2:3" ht="263.39999999999998" customHeight="1" x14ac:dyDescent="0.55000000000000004">
      <c r="B6" s="179" t="s">
        <v>245</v>
      </c>
      <c r="C6" s="180"/>
    </row>
    <row r="7" spans="2:3" ht="334" customHeight="1" x14ac:dyDescent="0.55000000000000004">
      <c r="B7" s="181" t="s">
        <v>3</v>
      </c>
      <c r="C7" s="182"/>
    </row>
    <row r="8" spans="2:3" x14ac:dyDescent="0.55000000000000004">
      <c r="B8" s="21" t="s">
        <v>4</v>
      </c>
      <c r="C8" s="21" t="s">
        <v>5</v>
      </c>
    </row>
    <row r="9" spans="2:3" x14ac:dyDescent="0.55000000000000004">
      <c r="B9" s="22" t="s">
        <v>225</v>
      </c>
      <c r="C9" s="22" t="s">
        <v>226</v>
      </c>
    </row>
    <row r="10" spans="2:3" x14ac:dyDescent="0.55000000000000004">
      <c r="B10" s="22" t="s">
        <v>6</v>
      </c>
      <c r="C10" s="22" t="s">
        <v>7</v>
      </c>
    </row>
    <row r="11" spans="2:3" x14ac:dyDescent="0.55000000000000004">
      <c r="B11" s="22" t="s">
        <v>228</v>
      </c>
      <c r="C11" s="22" t="s">
        <v>229</v>
      </c>
    </row>
    <row r="12" spans="2:3" x14ac:dyDescent="0.55000000000000004">
      <c r="B12" s="22" t="s">
        <v>227</v>
      </c>
      <c r="C12" s="22" t="s">
        <v>8</v>
      </c>
    </row>
    <row r="13" spans="2:3" x14ac:dyDescent="0.55000000000000004">
      <c r="B13" s="28" t="s">
        <v>9</v>
      </c>
      <c r="C13" s="28" t="s">
        <v>10</v>
      </c>
    </row>
    <row r="14" spans="2:3" x14ac:dyDescent="0.55000000000000004">
      <c r="B14" s="28" t="s">
        <v>11</v>
      </c>
      <c r="C14" s="28" t="s">
        <v>12</v>
      </c>
    </row>
    <row r="15" spans="2:3" x14ac:dyDescent="0.55000000000000004">
      <c r="B15" s="22" t="s">
        <v>13</v>
      </c>
      <c r="C15" s="22" t="s">
        <v>14</v>
      </c>
    </row>
    <row r="16" spans="2:3" x14ac:dyDescent="0.55000000000000004">
      <c r="B16" s="22"/>
      <c r="C16" s="22"/>
    </row>
    <row r="18" spans="2:3" x14ac:dyDescent="0.55000000000000004">
      <c r="B18" s="21" t="s">
        <v>231</v>
      </c>
      <c r="C18" s="21" t="s">
        <v>232</v>
      </c>
    </row>
    <row r="19" spans="2:3" x14ac:dyDescent="0.55000000000000004">
      <c r="B19" s="170">
        <v>45137</v>
      </c>
      <c r="C19" s="22" t="s">
        <v>233</v>
      </c>
    </row>
    <row r="20" spans="2:3" x14ac:dyDescent="0.55000000000000004">
      <c r="B20" s="170">
        <v>45162</v>
      </c>
      <c r="C20" s="22" t="s">
        <v>472</v>
      </c>
    </row>
    <row r="21" spans="2:3" x14ac:dyDescent="0.55000000000000004">
      <c r="B21" s="23"/>
    </row>
    <row r="22" spans="2:3" x14ac:dyDescent="0.55000000000000004">
      <c r="B22" s="23"/>
    </row>
    <row r="23" spans="2:3" x14ac:dyDescent="0.55000000000000004">
      <c r="B23" s="23"/>
    </row>
    <row r="24" spans="2:3" x14ac:dyDescent="0.55000000000000004">
      <c r="B24" s="23"/>
    </row>
    <row r="25" spans="2:3" x14ac:dyDescent="0.55000000000000004">
      <c r="B25" s="23"/>
    </row>
    <row r="26" spans="2:3" x14ac:dyDescent="0.55000000000000004">
      <c r="B26" s="23"/>
    </row>
    <row r="27" spans="2:3" x14ac:dyDescent="0.55000000000000004">
      <c r="B27" s="23"/>
    </row>
    <row r="28" spans="2:3" x14ac:dyDescent="0.55000000000000004">
      <c r="B28" s="23"/>
    </row>
  </sheetData>
  <mergeCells count="5">
    <mergeCell ref="B3:C3"/>
    <mergeCell ref="B4:C4"/>
    <mergeCell ref="B5:C5"/>
    <mergeCell ref="B6:C6"/>
    <mergeCell ref="B7: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6AB9-01B3-4E00-B601-72875907CD06}">
  <dimension ref="A1"/>
  <sheetViews>
    <sheetView showGridLines="0" workbookViewId="0">
      <selection activeCell="Q38" sqref="Q38"/>
    </sheetView>
  </sheetViews>
  <sheetFormatPr defaultRowHeight="14.4" x14ac:dyDescent="0.55000000000000004"/>
  <sheetData>
    <row r="1" customFormat="1" x14ac:dyDescent="0.5500000000000000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T24"/>
  <sheetViews>
    <sheetView showGridLines="0" zoomScale="85" zoomScaleNormal="85" workbookViewId="0">
      <selection activeCell="AA32" sqref="AA32"/>
    </sheetView>
  </sheetViews>
  <sheetFormatPr defaultColWidth="8.83984375" defaultRowHeight="14.4" x14ac:dyDescent="0.55000000000000004"/>
  <sheetData>
    <row r="24" spans="20:20" x14ac:dyDescent="0.55000000000000004">
      <c r="T24" s="7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FF43-8F5A-4EE7-A3E1-94E2A3652EDF}">
  <dimension ref="A1:F652"/>
  <sheetViews>
    <sheetView showGridLines="0" zoomScaleNormal="100" workbookViewId="0">
      <pane xSplit="1" ySplit="4" topLeftCell="B5" activePane="bottomRight" state="frozen"/>
      <selection pane="topRight" activeCell="B1" sqref="B1"/>
      <selection pane="bottomLeft" activeCell="A5" sqref="A5"/>
      <selection pane="bottomRight" activeCell="A10" sqref="A10"/>
    </sheetView>
  </sheetViews>
  <sheetFormatPr defaultRowHeight="14.4" x14ac:dyDescent="0.55000000000000004"/>
  <cols>
    <col min="1" max="1" width="114.7890625" customWidth="1"/>
    <col min="2" max="5" width="19.26171875" style="148" customWidth="1"/>
    <col min="6" max="6" width="10.3125" bestFit="1" customWidth="1"/>
  </cols>
  <sheetData>
    <row r="1" spans="1:6" ht="126.9" customHeight="1" x14ac:dyDescent="0.55000000000000004">
      <c r="B1"/>
    </row>
    <row r="3" spans="1:6" x14ac:dyDescent="0.55000000000000004">
      <c r="A3" s="149" t="s">
        <v>223</v>
      </c>
      <c r="B3" s="150" t="s">
        <v>221</v>
      </c>
      <c r="C3" s="24"/>
      <c r="D3" s="24"/>
      <c r="E3" s="24"/>
      <c r="F3" s="24"/>
    </row>
    <row r="4" spans="1:6" x14ac:dyDescent="0.55000000000000004">
      <c r="A4" s="149" t="s">
        <v>224</v>
      </c>
      <c r="B4" s="24" t="s">
        <v>217</v>
      </c>
      <c r="C4" s="24" t="s">
        <v>218</v>
      </c>
      <c r="D4" s="24" t="s">
        <v>219</v>
      </c>
      <c r="E4" s="24" t="s">
        <v>216</v>
      </c>
      <c r="F4" s="5" t="s">
        <v>23</v>
      </c>
    </row>
    <row r="5" spans="1:6" x14ac:dyDescent="0.55000000000000004">
      <c r="A5" s="146" t="s">
        <v>36</v>
      </c>
      <c r="B5" s="197">
        <v>12</v>
      </c>
      <c r="C5" s="197">
        <v>31</v>
      </c>
      <c r="D5" s="197">
        <v>26</v>
      </c>
      <c r="E5" s="197"/>
      <c r="F5" s="196">
        <v>69</v>
      </c>
    </row>
    <row r="6" spans="1:6" x14ac:dyDescent="0.55000000000000004">
      <c r="A6" s="147" t="s">
        <v>200</v>
      </c>
      <c r="B6" s="197">
        <v>12</v>
      </c>
      <c r="C6" s="197">
        <v>31</v>
      </c>
      <c r="D6" s="197">
        <v>26</v>
      </c>
      <c r="E6" s="197"/>
      <c r="F6" s="196">
        <v>69</v>
      </c>
    </row>
    <row r="7" spans="1:6" x14ac:dyDescent="0.55000000000000004">
      <c r="A7" s="146" t="s">
        <v>28</v>
      </c>
      <c r="B7" s="197">
        <v>5</v>
      </c>
      <c r="C7" s="197">
        <v>41</v>
      </c>
      <c r="D7" s="197">
        <v>114</v>
      </c>
      <c r="E7" s="197">
        <v>34</v>
      </c>
      <c r="F7" s="196">
        <v>194</v>
      </c>
    </row>
    <row r="8" spans="1:6" x14ac:dyDescent="0.55000000000000004">
      <c r="A8" s="147" t="s">
        <v>194</v>
      </c>
      <c r="B8" s="197"/>
      <c r="C8" s="197"/>
      <c r="D8" s="197"/>
      <c r="E8" s="197">
        <v>28</v>
      </c>
      <c r="F8" s="196">
        <v>28</v>
      </c>
    </row>
    <row r="9" spans="1:6" x14ac:dyDescent="0.55000000000000004">
      <c r="A9" s="147" t="s">
        <v>37</v>
      </c>
      <c r="B9" s="197">
        <v>2</v>
      </c>
      <c r="C9" s="197">
        <v>10</v>
      </c>
      <c r="D9" s="197">
        <v>8</v>
      </c>
      <c r="E9" s="197"/>
      <c r="F9" s="196">
        <v>20</v>
      </c>
    </row>
    <row r="10" spans="1:6" x14ac:dyDescent="0.55000000000000004">
      <c r="A10" s="147" t="s">
        <v>39</v>
      </c>
      <c r="B10" s="197"/>
      <c r="C10" s="197"/>
      <c r="D10" s="197"/>
      <c r="E10" s="197">
        <v>6</v>
      </c>
      <c r="F10" s="196">
        <v>6</v>
      </c>
    </row>
    <row r="11" spans="1:6" x14ac:dyDescent="0.55000000000000004">
      <c r="A11" s="147" t="s">
        <v>29</v>
      </c>
      <c r="B11" s="197"/>
      <c r="C11" s="197"/>
      <c r="D11" s="197">
        <v>27</v>
      </c>
      <c r="E11" s="197"/>
      <c r="F11" s="196">
        <v>27</v>
      </c>
    </row>
    <row r="12" spans="1:6" x14ac:dyDescent="0.55000000000000004">
      <c r="A12" s="147" t="s">
        <v>38</v>
      </c>
      <c r="B12" s="197">
        <v>1</v>
      </c>
      <c r="C12" s="197">
        <v>2</v>
      </c>
      <c r="D12" s="197">
        <v>5</v>
      </c>
      <c r="E12" s="197"/>
      <c r="F12" s="196">
        <v>8</v>
      </c>
    </row>
    <row r="13" spans="1:6" x14ac:dyDescent="0.55000000000000004">
      <c r="A13" s="147" t="s">
        <v>32</v>
      </c>
      <c r="B13" s="197">
        <v>2</v>
      </c>
      <c r="C13" s="197">
        <v>12</v>
      </c>
      <c r="D13" s="197">
        <v>15</v>
      </c>
      <c r="E13" s="197"/>
      <c r="F13" s="196">
        <v>29</v>
      </c>
    </row>
    <row r="14" spans="1:6" x14ac:dyDescent="0.55000000000000004">
      <c r="A14" s="147" t="s">
        <v>31</v>
      </c>
      <c r="B14" s="197"/>
      <c r="C14" s="197">
        <v>11</v>
      </c>
      <c r="D14" s="197">
        <v>7</v>
      </c>
      <c r="E14" s="197"/>
      <c r="F14" s="196">
        <v>18</v>
      </c>
    </row>
    <row r="15" spans="1:6" x14ac:dyDescent="0.55000000000000004">
      <c r="A15" s="147" t="s">
        <v>30</v>
      </c>
      <c r="B15" s="197"/>
      <c r="C15" s="197"/>
      <c r="D15" s="197">
        <v>30</v>
      </c>
      <c r="E15" s="197"/>
      <c r="F15" s="196">
        <v>30</v>
      </c>
    </row>
    <row r="16" spans="1:6" x14ac:dyDescent="0.55000000000000004">
      <c r="A16" s="147" t="s">
        <v>34</v>
      </c>
      <c r="B16" s="197"/>
      <c r="C16" s="197">
        <v>3</v>
      </c>
      <c r="D16" s="197">
        <v>8</v>
      </c>
      <c r="E16" s="197"/>
      <c r="F16" s="196">
        <v>11</v>
      </c>
    </row>
    <row r="17" spans="1:6" x14ac:dyDescent="0.55000000000000004">
      <c r="A17" s="147" t="s">
        <v>33</v>
      </c>
      <c r="B17" s="197"/>
      <c r="C17" s="197">
        <v>3</v>
      </c>
      <c r="D17" s="197">
        <v>14</v>
      </c>
      <c r="E17" s="197"/>
      <c r="F17" s="196">
        <v>17</v>
      </c>
    </row>
    <row r="18" spans="1:6" x14ac:dyDescent="0.55000000000000004">
      <c r="A18" s="146" t="s">
        <v>41</v>
      </c>
      <c r="B18" s="197"/>
      <c r="C18" s="197"/>
      <c r="D18" s="197"/>
      <c r="E18" s="197">
        <v>19</v>
      </c>
      <c r="F18" s="196">
        <v>19</v>
      </c>
    </row>
    <row r="19" spans="1:6" x14ac:dyDescent="0.55000000000000004">
      <c r="A19" s="147" t="s">
        <v>43</v>
      </c>
      <c r="B19" s="197"/>
      <c r="C19" s="197"/>
      <c r="D19" s="197"/>
      <c r="E19" s="197">
        <v>6</v>
      </c>
      <c r="F19" s="196">
        <v>6</v>
      </c>
    </row>
    <row r="20" spans="1:6" x14ac:dyDescent="0.55000000000000004">
      <c r="A20" s="147" t="s">
        <v>42</v>
      </c>
      <c r="B20" s="197"/>
      <c r="C20" s="197"/>
      <c r="D20" s="197"/>
      <c r="E20" s="197">
        <v>3</v>
      </c>
      <c r="F20" s="196">
        <v>3</v>
      </c>
    </row>
    <row r="21" spans="1:6" x14ac:dyDescent="0.55000000000000004">
      <c r="A21" s="147" t="s">
        <v>207</v>
      </c>
      <c r="B21" s="197"/>
      <c r="C21" s="197"/>
      <c r="D21" s="197"/>
      <c r="E21" s="197">
        <v>5</v>
      </c>
      <c r="F21" s="196">
        <v>5</v>
      </c>
    </row>
    <row r="22" spans="1:6" x14ac:dyDescent="0.55000000000000004">
      <c r="A22" s="147" t="s">
        <v>44</v>
      </c>
      <c r="B22" s="197"/>
      <c r="C22" s="197"/>
      <c r="D22" s="197"/>
      <c r="E22" s="197">
        <v>5</v>
      </c>
      <c r="F22" s="196">
        <v>5</v>
      </c>
    </row>
    <row r="23" spans="1:6" x14ac:dyDescent="0.55000000000000004">
      <c r="A23" s="146" t="s">
        <v>24</v>
      </c>
      <c r="B23" s="197"/>
      <c r="C23" s="197"/>
      <c r="D23" s="197"/>
      <c r="E23" s="197">
        <v>15</v>
      </c>
      <c r="F23" s="196">
        <v>15</v>
      </c>
    </row>
    <row r="24" spans="1:6" x14ac:dyDescent="0.55000000000000004">
      <c r="A24" s="147" t="s">
        <v>25</v>
      </c>
      <c r="B24" s="197"/>
      <c r="C24" s="197"/>
      <c r="D24" s="197"/>
      <c r="E24" s="197">
        <v>7</v>
      </c>
      <c r="F24" s="196">
        <v>7</v>
      </c>
    </row>
    <row r="25" spans="1:6" x14ac:dyDescent="0.55000000000000004">
      <c r="A25" s="147" t="s">
        <v>26</v>
      </c>
      <c r="B25" s="197"/>
      <c r="C25" s="197"/>
      <c r="D25" s="197"/>
      <c r="E25" s="197">
        <v>8</v>
      </c>
      <c r="F25" s="196">
        <v>8</v>
      </c>
    </row>
    <row r="26" spans="1:6" x14ac:dyDescent="0.55000000000000004">
      <c r="A26" s="146" t="s">
        <v>23</v>
      </c>
      <c r="B26" s="197">
        <v>17</v>
      </c>
      <c r="C26" s="197">
        <v>72</v>
      </c>
      <c r="D26" s="197">
        <v>140</v>
      </c>
      <c r="E26" s="197">
        <v>68</v>
      </c>
      <c r="F26" s="196">
        <v>297</v>
      </c>
    </row>
    <row r="27" spans="1:6" x14ac:dyDescent="0.55000000000000004">
      <c r="B27"/>
      <c r="C27"/>
      <c r="D27"/>
      <c r="E27"/>
    </row>
    <row r="28" spans="1:6" x14ac:dyDescent="0.55000000000000004">
      <c r="B28"/>
      <c r="C28"/>
      <c r="D28"/>
      <c r="E28"/>
    </row>
    <row r="29" spans="1:6" x14ac:dyDescent="0.55000000000000004">
      <c r="B29"/>
      <c r="C29"/>
      <c r="D29"/>
      <c r="E29"/>
    </row>
    <row r="30" spans="1:6" x14ac:dyDescent="0.55000000000000004">
      <c r="B30"/>
      <c r="C30"/>
      <c r="D30"/>
      <c r="E30"/>
    </row>
    <row r="31" spans="1:6" x14ac:dyDescent="0.55000000000000004">
      <c r="B31"/>
      <c r="C31"/>
      <c r="D31"/>
      <c r="E31"/>
    </row>
    <row r="32" spans="1:6" x14ac:dyDescent="0.55000000000000004">
      <c r="B32"/>
      <c r="C32"/>
      <c r="D32"/>
      <c r="E32"/>
    </row>
    <row r="33" customFormat="1" x14ac:dyDescent="0.55000000000000004"/>
    <row r="34" customFormat="1" x14ac:dyDescent="0.55000000000000004"/>
    <row r="35" customFormat="1" x14ac:dyDescent="0.55000000000000004"/>
    <row r="36" customFormat="1" x14ac:dyDescent="0.55000000000000004"/>
    <row r="37" customFormat="1" x14ac:dyDescent="0.55000000000000004"/>
    <row r="38" customFormat="1" x14ac:dyDescent="0.55000000000000004"/>
    <row r="39" customFormat="1" x14ac:dyDescent="0.55000000000000004"/>
    <row r="40" customFormat="1" x14ac:dyDescent="0.55000000000000004"/>
    <row r="41" customFormat="1" x14ac:dyDescent="0.55000000000000004"/>
    <row r="42" customFormat="1" x14ac:dyDescent="0.55000000000000004"/>
    <row r="43" customFormat="1" x14ac:dyDescent="0.55000000000000004"/>
    <row r="44" customFormat="1" x14ac:dyDescent="0.55000000000000004"/>
    <row r="45" customFormat="1" x14ac:dyDescent="0.55000000000000004"/>
    <row r="46" customFormat="1" x14ac:dyDescent="0.55000000000000004"/>
    <row r="47" customFormat="1" x14ac:dyDescent="0.55000000000000004"/>
    <row r="48" customFormat="1" x14ac:dyDescent="0.55000000000000004"/>
    <row r="49" customFormat="1" x14ac:dyDescent="0.55000000000000004"/>
    <row r="50" customFormat="1" x14ac:dyDescent="0.55000000000000004"/>
    <row r="51" customFormat="1" x14ac:dyDescent="0.55000000000000004"/>
    <row r="52" customFormat="1" x14ac:dyDescent="0.55000000000000004"/>
    <row r="53" customFormat="1" x14ac:dyDescent="0.55000000000000004"/>
    <row r="54" customFormat="1" x14ac:dyDescent="0.55000000000000004"/>
    <row r="55" customFormat="1" x14ac:dyDescent="0.55000000000000004"/>
    <row r="56" customFormat="1" x14ac:dyDescent="0.55000000000000004"/>
    <row r="57" customFormat="1" x14ac:dyDescent="0.55000000000000004"/>
    <row r="58" customFormat="1" x14ac:dyDescent="0.55000000000000004"/>
    <row r="59" customFormat="1" x14ac:dyDescent="0.55000000000000004"/>
    <row r="60" customFormat="1" x14ac:dyDescent="0.55000000000000004"/>
    <row r="61" customFormat="1" x14ac:dyDescent="0.55000000000000004"/>
    <row r="62" customFormat="1" x14ac:dyDescent="0.55000000000000004"/>
    <row r="63" customFormat="1" x14ac:dyDescent="0.55000000000000004"/>
    <row r="64" customFormat="1" x14ac:dyDescent="0.55000000000000004"/>
    <row r="65" customFormat="1" x14ac:dyDescent="0.55000000000000004"/>
    <row r="66" customFormat="1" x14ac:dyDescent="0.55000000000000004"/>
    <row r="67" customFormat="1" x14ac:dyDescent="0.55000000000000004"/>
    <row r="68" customFormat="1" x14ac:dyDescent="0.55000000000000004"/>
    <row r="69" customFormat="1" x14ac:dyDescent="0.55000000000000004"/>
    <row r="70" customFormat="1" x14ac:dyDescent="0.55000000000000004"/>
    <row r="71" customFormat="1" x14ac:dyDescent="0.55000000000000004"/>
    <row r="72" customFormat="1" x14ac:dyDescent="0.55000000000000004"/>
    <row r="73" customFormat="1" x14ac:dyDescent="0.55000000000000004"/>
    <row r="74" customFormat="1" x14ac:dyDescent="0.55000000000000004"/>
    <row r="75" customFormat="1" x14ac:dyDescent="0.55000000000000004"/>
    <row r="76" customFormat="1" x14ac:dyDescent="0.55000000000000004"/>
    <row r="77" customFormat="1" x14ac:dyDescent="0.55000000000000004"/>
    <row r="78" customFormat="1" x14ac:dyDescent="0.55000000000000004"/>
    <row r="79" customFormat="1" x14ac:dyDescent="0.55000000000000004"/>
    <row r="80" customFormat="1" x14ac:dyDescent="0.55000000000000004"/>
    <row r="81" customFormat="1" x14ac:dyDescent="0.55000000000000004"/>
    <row r="82" customFormat="1" x14ac:dyDescent="0.55000000000000004"/>
    <row r="83" customFormat="1" x14ac:dyDescent="0.55000000000000004"/>
    <row r="84" customFormat="1" x14ac:dyDescent="0.55000000000000004"/>
    <row r="85" customFormat="1" x14ac:dyDescent="0.55000000000000004"/>
    <row r="86" customFormat="1" x14ac:dyDescent="0.55000000000000004"/>
    <row r="87" customFormat="1" x14ac:dyDescent="0.55000000000000004"/>
    <row r="88" customFormat="1" x14ac:dyDescent="0.55000000000000004"/>
    <row r="89" customFormat="1" x14ac:dyDescent="0.55000000000000004"/>
    <row r="90" customFormat="1" x14ac:dyDescent="0.55000000000000004"/>
    <row r="91" customFormat="1" x14ac:dyDescent="0.55000000000000004"/>
    <row r="92" customFormat="1" x14ac:dyDescent="0.55000000000000004"/>
    <row r="93" customFormat="1" x14ac:dyDescent="0.55000000000000004"/>
    <row r="94" customFormat="1" x14ac:dyDescent="0.55000000000000004"/>
    <row r="95" customFormat="1" x14ac:dyDescent="0.55000000000000004"/>
    <row r="96" customFormat="1" x14ac:dyDescent="0.55000000000000004"/>
    <row r="97" customFormat="1" x14ac:dyDescent="0.55000000000000004"/>
    <row r="98" customFormat="1" x14ac:dyDescent="0.55000000000000004"/>
    <row r="99" customFormat="1" x14ac:dyDescent="0.55000000000000004"/>
    <row r="100" customFormat="1" x14ac:dyDescent="0.55000000000000004"/>
    <row r="101" customFormat="1" x14ac:dyDescent="0.55000000000000004"/>
    <row r="102" customFormat="1" x14ac:dyDescent="0.55000000000000004"/>
    <row r="103" customFormat="1" x14ac:dyDescent="0.55000000000000004"/>
    <row r="104" customFormat="1" x14ac:dyDescent="0.55000000000000004"/>
    <row r="105" customFormat="1" x14ac:dyDescent="0.55000000000000004"/>
    <row r="106" customFormat="1" x14ac:dyDescent="0.55000000000000004"/>
    <row r="107" customFormat="1" x14ac:dyDescent="0.55000000000000004"/>
    <row r="108" customFormat="1" x14ac:dyDescent="0.55000000000000004"/>
    <row r="109" customFormat="1" x14ac:dyDescent="0.55000000000000004"/>
    <row r="110" customFormat="1" x14ac:dyDescent="0.55000000000000004"/>
    <row r="111" customFormat="1" x14ac:dyDescent="0.55000000000000004"/>
    <row r="112" customFormat="1" x14ac:dyDescent="0.55000000000000004"/>
    <row r="113" customFormat="1" x14ac:dyDescent="0.55000000000000004"/>
    <row r="114" customFormat="1" x14ac:dyDescent="0.55000000000000004"/>
    <row r="115" customFormat="1" x14ac:dyDescent="0.55000000000000004"/>
    <row r="116" customFormat="1" x14ac:dyDescent="0.55000000000000004"/>
    <row r="117" customFormat="1" x14ac:dyDescent="0.55000000000000004"/>
    <row r="118" customFormat="1" x14ac:dyDescent="0.55000000000000004"/>
    <row r="119" customFormat="1" x14ac:dyDescent="0.55000000000000004"/>
    <row r="120" customFormat="1" x14ac:dyDescent="0.55000000000000004"/>
    <row r="121" customFormat="1" x14ac:dyDescent="0.55000000000000004"/>
    <row r="122" customFormat="1" x14ac:dyDescent="0.55000000000000004"/>
    <row r="123" customFormat="1" x14ac:dyDescent="0.55000000000000004"/>
    <row r="124" customFormat="1" x14ac:dyDescent="0.55000000000000004"/>
    <row r="125" customFormat="1" x14ac:dyDescent="0.55000000000000004"/>
    <row r="126" customFormat="1" x14ac:dyDescent="0.55000000000000004"/>
    <row r="127" customFormat="1" x14ac:dyDescent="0.55000000000000004"/>
    <row r="128" customFormat="1" x14ac:dyDescent="0.55000000000000004"/>
    <row r="129" customFormat="1" x14ac:dyDescent="0.55000000000000004"/>
    <row r="130" customFormat="1" x14ac:dyDescent="0.55000000000000004"/>
    <row r="131" customFormat="1" x14ac:dyDescent="0.55000000000000004"/>
    <row r="132" customFormat="1" x14ac:dyDescent="0.55000000000000004"/>
    <row r="133" customFormat="1" x14ac:dyDescent="0.55000000000000004"/>
    <row r="134" customFormat="1" x14ac:dyDescent="0.55000000000000004"/>
    <row r="135" customFormat="1" x14ac:dyDescent="0.55000000000000004"/>
    <row r="136" customFormat="1" x14ac:dyDescent="0.55000000000000004"/>
    <row r="137" customFormat="1" x14ac:dyDescent="0.55000000000000004"/>
    <row r="138" customFormat="1" x14ac:dyDescent="0.55000000000000004"/>
    <row r="139" customFormat="1" x14ac:dyDescent="0.55000000000000004"/>
    <row r="140" customFormat="1" x14ac:dyDescent="0.55000000000000004"/>
    <row r="141" customFormat="1" x14ac:dyDescent="0.55000000000000004"/>
    <row r="142" customFormat="1" x14ac:dyDescent="0.55000000000000004"/>
    <row r="143" customFormat="1" x14ac:dyDescent="0.55000000000000004"/>
    <row r="144" customFormat="1" x14ac:dyDescent="0.55000000000000004"/>
    <row r="145" customFormat="1" x14ac:dyDescent="0.55000000000000004"/>
    <row r="146" customFormat="1" x14ac:dyDescent="0.55000000000000004"/>
    <row r="147" customFormat="1" x14ac:dyDescent="0.55000000000000004"/>
    <row r="148" customFormat="1" x14ac:dyDescent="0.55000000000000004"/>
    <row r="149" customFormat="1" x14ac:dyDescent="0.55000000000000004"/>
    <row r="150" customFormat="1" x14ac:dyDescent="0.55000000000000004"/>
    <row r="151" customFormat="1" x14ac:dyDescent="0.55000000000000004"/>
    <row r="152" customFormat="1" x14ac:dyDescent="0.55000000000000004"/>
    <row r="153" customFormat="1" x14ac:dyDescent="0.55000000000000004"/>
    <row r="154" customFormat="1" x14ac:dyDescent="0.55000000000000004"/>
    <row r="155" customFormat="1" x14ac:dyDescent="0.55000000000000004"/>
    <row r="156" customFormat="1" x14ac:dyDescent="0.55000000000000004"/>
    <row r="157" customFormat="1" x14ac:dyDescent="0.55000000000000004"/>
    <row r="158" customFormat="1" x14ac:dyDescent="0.55000000000000004"/>
    <row r="159" customFormat="1" x14ac:dyDescent="0.55000000000000004"/>
    <row r="160" customFormat="1" x14ac:dyDescent="0.55000000000000004"/>
    <row r="161" customFormat="1" x14ac:dyDescent="0.55000000000000004"/>
    <row r="162" customFormat="1" x14ac:dyDescent="0.55000000000000004"/>
    <row r="163" customFormat="1" x14ac:dyDescent="0.55000000000000004"/>
    <row r="164" customFormat="1" x14ac:dyDescent="0.55000000000000004"/>
    <row r="165" customFormat="1" x14ac:dyDescent="0.55000000000000004"/>
    <row r="166" customFormat="1" x14ac:dyDescent="0.55000000000000004"/>
    <row r="167" customFormat="1" x14ac:dyDescent="0.55000000000000004"/>
    <row r="168" customFormat="1" x14ac:dyDescent="0.55000000000000004"/>
    <row r="169" customFormat="1" x14ac:dyDescent="0.55000000000000004"/>
    <row r="170" customFormat="1" x14ac:dyDescent="0.55000000000000004"/>
    <row r="171" customFormat="1" x14ac:dyDescent="0.55000000000000004"/>
    <row r="172" customFormat="1" x14ac:dyDescent="0.55000000000000004"/>
    <row r="173" customFormat="1" x14ac:dyDescent="0.55000000000000004"/>
    <row r="174" customFormat="1" x14ac:dyDescent="0.55000000000000004"/>
    <row r="175" customFormat="1" x14ac:dyDescent="0.55000000000000004"/>
    <row r="176" customFormat="1" x14ac:dyDescent="0.55000000000000004"/>
    <row r="177" customFormat="1" x14ac:dyDescent="0.55000000000000004"/>
    <row r="178" customFormat="1" x14ac:dyDescent="0.55000000000000004"/>
    <row r="179" customFormat="1" x14ac:dyDescent="0.55000000000000004"/>
    <row r="180" customFormat="1" x14ac:dyDescent="0.55000000000000004"/>
    <row r="181" customFormat="1" x14ac:dyDescent="0.55000000000000004"/>
    <row r="182" customFormat="1" x14ac:dyDescent="0.55000000000000004"/>
    <row r="183" customFormat="1" x14ac:dyDescent="0.55000000000000004"/>
    <row r="184" customFormat="1" x14ac:dyDescent="0.55000000000000004"/>
    <row r="185" customFormat="1" x14ac:dyDescent="0.55000000000000004"/>
    <row r="186" customFormat="1" x14ac:dyDescent="0.55000000000000004"/>
    <row r="187" customFormat="1" x14ac:dyDescent="0.55000000000000004"/>
    <row r="188" customFormat="1" x14ac:dyDescent="0.55000000000000004"/>
    <row r="189" customFormat="1" x14ac:dyDescent="0.55000000000000004"/>
    <row r="190" customFormat="1" x14ac:dyDescent="0.55000000000000004"/>
    <row r="191" customFormat="1" x14ac:dyDescent="0.55000000000000004"/>
    <row r="192" customFormat="1" x14ac:dyDescent="0.55000000000000004"/>
    <row r="193" customFormat="1" x14ac:dyDescent="0.55000000000000004"/>
    <row r="194" customFormat="1" x14ac:dyDescent="0.55000000000000004"/>
    <row r="195" customFormat="1" x14ac:dyDescent="0.55000000000000004"/>
    <row r="196" customFormat="1" x14ac:dyDescent="0.55000000000000004"/>
    <row r="197" customFormat="1" x14ac:dyDescent="0.55000000000000004"/>
    <row r="198" customFormat="1" x14ac:dyDescent="0.55000000000000004"/>
    <row r="199" customFormat="1" x14ac:dyDescent="0.55000000000000004"/>
    <row r="200" customFormat="1" x14ac:dyDescent="0.55000000000000004"/>
    <row r="201" customFormat="1" x14ac:dyDescent="0.55000000000000004"/>
    <row r="202" customFormat="1" x14ac:dyDescent="0.55000000000000004"/>
    <row r="203" customFormat="1" x14ac:dyDescent="0.55000000000000004"/>
    <row r="204" customFormat="1" x14ac:dyDescent="0.55000000000000004"/>
    <row r="205" customFormat="1" x14ac:dyDescent="0.55000000000000004"/>
    <row r="206" customFormat="1" x14ac:dyDescent="0.55000000000000004"/>
    <row r="207" customFormat="1" x14ac:dyDescent="0.55000000000000004"/>
    <row r="208" customFormat="1" x14ac:dyDescent="0.55000000000000004"/>
    <row r="209" customFormat="1" x14ac:dyDescent="0.55000000000000004"/>
    <row r="210" customFormat="1" x14ac:dyDescent="0.55000000000000004"/>
    <row r="211" customFormat="1" x14ac:dyDescent="0.55000000000000004"/>
    <row r="212" customFormat="1" x14ac:dyDescent="0.55000000000000004"/>
    <row r="213" customFormat="1" x14ac:dyDescent="0.55000000000000004"/>
    <row r="214" customFormat="1" x14ac:dyDescent="0.55000000000000004"/>
    <row r="215" customFormat="1" x14ac:dyDescent="0.55000000000000004"/>
    <row r="216" customFormat="1" x14ac:dyDescent="0.55000000000000004"/>
    <row r="217" customFormat="1" x14ac:dyDescent="0.55000000000000004"/>
    <row r="218" customFormat="1" x14ac:dyDescent="0.55000000000000004"/>
    <row r="219" customFormat="1" x14ac:dyDescent="0.55000000000000004"/>
    <row r="220" customFormat="1" x14ac:dyDescent="0.55000000000000004"/>
    <row r="221" customFormat="1" x14ac:dyDescent="0.55000000000000004"/>
    <row r="222" customFormat="1" x14ac:dyDescent="0.55000000000000004"/>
    <row r="223" customFormat="1" x14ac:dyDescent="0.55000000000000004"/>
    <row r="224" customFormat="1" x14ac:dyDescent="0.55000000000000004"/>
    <row r="225" customFormat="1" x14ac:dyDescent="0.55000000000000004"/>
    <row r="226" customFormat="1" x14ac:dyDescent="0.55000000000000004"/>
    <row r="227" customFormat="1" x14ac:dyDescent="0.55000000000000004"/>
    <row r="228" customFormat="1" x14ac:dyDescent="0.55000000000000004"/>
    <row r="229" customFormat="1" x14ac:dyDescent="0.55000000000000004"/>
    <row r="230" customFormat="1" x14ac:dyDescent="0.55000000000000004"/>
    <row r="231" customFormat="1" x14ac:dyDescent="0.55000000000000004"/>
    <row r="232" customFormat="1" x14ac:dyDescent="0.55000000000000004"/>
    <row r="233" customFormat="1" x14ac:dyDescent="0.55000000000000004"/>
    <row r="234" customFormat="1" x14ac:dyDescent="0.55000000000000004"/>
    <row r="235" customFormat="1" x14ac:dyDescent="0.55000000000000004"/>
    <row r="236" customFormat="1" x14ac:dyDescent="0.55000000000000004"/>
    <row r="237" customFormat="1" x14ac:dyDescent="0.55000000000000004"/>
    <row r="238" customFormat="1" x14ac:dyDescent="0.55000000000000004"/>
    <row r="239" customFormat="1" x14ac:dyDescent="0.55000000000000004"/>
    <row r="240" customFormat="1" x14ac:dyDescent="0.55000000000000004"/>
    <row r="241" customFormat="1" x14ac:dyDescent="0.55000000000000004"/>
    <row r="242" customFormat="1" x14ac:dyDescent="0.55000000000000004"/>
    <row r="243" customFormat="1" x14ac:dyDescent="0.55000000000000004"/>
    <row r="244" customFormat="1" x14ac:dyDescent="0.55000000000000004"/>
    <row r="245" customFormat="1" x14ac:dyDescent="0.55000000000000004"/>
    <row r="246" customFormat="1" x14ac:dyDescent="0.55000000000000004"/>
    <row r="247" customFormat="1" x14ac:dyDescent="0.55000000000000004"/>
    <row r="248" customFormat="1" x14ac:dyDescent="0.55000000000000004"/>
    <row r="249" customFormat="1" x14ac:dyDescent="0.55000000000000004"/>
    <row r="250" customFormat="1" x14ac:dyDescent="0.55000000000000004"/>
    <row r="251" customFormat="1" x14ac:dyDescent="0.55000000000000004"/>
    <row r="252" customFormat="1" x14ac:dyDescent="0.55000000000000004"/>
    <row r="253" customFormat="1" x14ac:dyDescent="0.55000000000000004"/>
    <row r="254" customFormat="1" x14ac:dyDescent="0.55000000000000004"/>
    <row r="255" customFormat="1" x14ac:dyDescent="0.55000000000000004"/>
    <row r="256" customFormat="1" x14ac:dyDescent="0.55000000000000004"/>
    <row r="257" customFormat="1" x14ac:dyDescent="0.55000000000000004"/>
    <row r="258" customFormat="1" x14ac:dyDescent="0.55000000000000004"/>
    <row r="259" customFormat="1" x14ac:dyDescent="0.55000000000000004"/>
    <row r="260" customFormat="1" x14ac:dyDescent="0.55000000000000004"/>
    <row r="261" customFormat="1" x14ac:dyDescent="0.55000000000000004"/>
    <row r="262" customFormat="1" x14ac:dyDescent="0.55000000000000004"/>
    <row r="263" customFormat="1" x14ac:dyDescent="0.55000000000000004"/>
    <row r="264" customFormat="1" x14ac:dyDescent="0.55000000000000004"/>
    <row r="265" customFormat="1" x14ac:dyDescent="0.55000000000000004"/>
    <row r="266" customFormat="1" x14ac:dyDescent="0.55000000000000004"/>
    <row r="267" customFormat="1" x14ac:dyDescent="0.55000000000000004"/>
    <row r="268" customFormat="1" x14ac:dyDescent="0.55000000000000004"/>
    <row r="269" customFormat="1" x14ac:dyDescent="0.55000000000000004"/>
    <row r="270" customFormat="1" x14ac:dyDescent="0.55000000000000004"/>
    <row r="271" customFormat="1" x14ac:dyDescent="0.55000000000000004"/>
    <row r="272" customFormat="1" x14ac:dyDescent="0.55000000000000004"/>
    <row r="273" customFormat="1" x14ac:dyDescent="0.55000000000000004"/>
    <row r="274" customFormat="1" x14ac:dyDescent="0.55000000000000004"/>
    <row r="275" customFormat="1" x14ac:dyDescent="0.55000000000000004"/>
    <row r="276" customFormat="1" x14ac:dyDescent="0.55000000000000004"/>
    <row r="277" customFormat="1" x14ac:dyDescent="0.55000000000000004"/>
    <row r="278" customFormat="1" x14ac:dyDescent="0.55000000000000004"/>
    <row r="279" customFormat="1" x14ac:dyDescent="0.55000000000000004"/>
    <row r="280" customFormat="1" x14ac:dyDescent="0.55000000000000004"/>
    <row r="281" customFormat="1" x14ac:dyDescent="0.55000000000000004"/>
    <row r="282" customFormat="1" x14ac:dyDescent="0.55000000000000004"/>
    <row r="283" customFormat="1" x14ac:dyDescent="0.55000000000000004"/>
    <row r="284" customFormat="1" x14ac:dyDescent="0.55000000000000004"/>
    <row r="285" customFormat="1" x14ac:dyDescent="0.55000000000000004"/>
    <row r="286" customFormat="1" x14ac:dyDescent="0.55000000000000004"/>
    <row r="287" customFormat="1" x14ac:dyDescent="0.55000000000000004"/>
    <row r="288" customFormat="1" x14ac:dyDescent="0.55000000000000004"/>
    <row r="289" customFormat="1" x14ac:dyDescent="0.55000000000000004"/>
    <row r="290" customFormat="1" x14ac:dyDescent="0.55000000000000004"/>
    <row r="291" customFormat="1" x14ac:dyDescent="0.55000000000000004"/>
    <row r="292" customFormat="1" x14ac:dyDescent="0.55000000000000004"/>
    <row r="293" customFormat="1" x14ac:dyDescent="0.55000000000000004"/>
    <row r="294" customFormat="1" x14ac:dyDescent="0.55000000000000004"/>
    <row r="295" customFormat="1" x14ac:dyDescent="0.55000000000000004"/>
    <row r="296" customFormat="1" x14ac:dyDescent="0.55000000000000004"/>
    <row r="297" customFormat="1" x14ac:dyDescent="0.55000000000000004"/>
    <row r="298" customFormat="1" x14ac:dyDescent="0.55000000000000004"/>
    <row r="299" customFormat="1" x14ac:dyDescent="0.55000000000000004"/>
    <row r="300" customFormat="1" x14ac:dyDescent="0.55000000000000004"/>
    <row r="301" customFormat="1" x14ac:dyDescent="0.55000000000000004"/>
    <row r="302" customFormat="1" x14ac:dyDescent="0.55000000000000004"/>
    <row r="303" customFormat="1" x14ac:dyDescent="0.55000000000000004"/>
    <row r="304" customFormat="1" x14ac:dyDescent="0.55000000000000004"/>
    <row r="305" customFormat="1" x14ac:dyDescent="0.55000000000000004"/>
    <row r="306" customFormat="1" x14ac:dyDescent="0.55000000000000004"/>
    <row r="307" customFormat="1" x14ac:dyDescent="0.55000000000000004"/>
    <row r="308" customFormat="1" x14ac:dyDescent="0.55000000000000004"/>
    <row r="309" customFormat="1" x14ac:dyDescent="0.55000000000000004"/>
    <row r="310" customFormat="1" x14ac:dyDescent="0.55000000000000004"/>
    <row r="311" customFormat="1" x14ac:dyDescent="0.55000000000000004"/>
    <row r="312" customFormat="1" x14ac:dyDescent="0.55000000000000004"/>
    <row r="313" customFormat="1" x14ac:dyDescent="0.55000000000000004"/>
    <row r="314" customFormat="1" x14ac:dyDescent="0.55000000000000004"/>
    <row r="315" customFormat="1" x14ac:dyDescent="0.55000000000000004"/>
    <row r="316" customFormat="1" x14ac:dyDescent="0.55000000000000004"/>
    <row r="317" customFormat="1" x14ac:dyDescent="0.55000000000000004"/>
    <row r="318" customFormat="1" x14ac:dyDescent="0.55000000000000004"/>
    <row r="319" customFormat="1" x14ac:dyDescent="0.55000000000000004"/>
    <row r="320" customFormat="1" x14ac:dyDescent="0.55000000000000004"/>
    <row r="321" customFormat="1" x14ac:dyDescent="0.55000000000000004"/>
    <row r="322" customFormat="1" x14ac:dyDescent="0.55000000000000004"/>
    <row r="323" customFormat="1" x14ac:dyDescent="0.55000000000000004"/>
    <row r="324" customFormat="1" x14ac:dyDescent="0.55000000000000004"/>
    <row r="325" customFormat="1" x14ac:dyDescent="0.55000000000000004"/>
    <row r="326" customFormat="1" x14ac:dyDescent="0.55000000000000004"/>
    <row r="327" customFormat="1" x14ac:dyDescent="0.55000000000000004"/>
    <row r="328" customFormat="1" x14ac:dyDescent="0.55000000000000004"/>
    <row r="329" customFormat="1" x14ac:dyDescent="0.55000000000000004"/>
    <row r="330" customFormat="1" x14ac:dyDescent="0.55000000000000004"/>
    <row r="331" customFormat="1" x14ac:dyDescent="0.55000000000000004"/>
    <row r="332" customFormat="1" x14ac:dyDescent="0.55000000000000004"/>
    <row r="333" customFormat="1" x14ac:dyDescent="0.55000000000000004"/>
    <row r="334" customFormat="1" x14ac:dyDescent="0.55000000000000004"/>
    <row r="335" customFormat="1" x14ac:dyDescent="0.55000000000000004"/>
    <row r="336" customFormat="1" x14ac:dyDescent="0.55000000000000004"/>
    <row r="337" customFormat="1" x14ac:dyDescent="0.55000000000000004"/>
    <row r="338" customFormat="1" x14ac:dyDescent="0.55000000000000004"/>
    <row r="339" customFormat="1" x14ac:dyDescent="0.55000000000000004"/>
    <row r="340" customFormat="1" x14ac:dyDescent="0.55000000000000004"/>
    <row r="341" customFormat="1" x14ac:dyDescent="0.55000000000000004"/>
    <row r="342" customFormat="1" x14ac:dyDescent="0.55000000000000004"/>
    <row r="343" customFormat="1" x14ac:dyDescent="0.55000000000000004"/>
    <row r="344" customFormat="1" x14ac:dyDescent="0.55000000000000004"/>
    <row r="345" customFormat="1" x14ac:dyDescent="0.55000000000000004"/>
    <row r="346" customFormat="1" x14ac:dyDescent="0.55000000000000004"/>
    <row r="347" customFormat="1" x14ac:dyDescent="0.55000000000000004"/>
    <row r="348" customFormat="1" x14ac:dyDescent="0.55000000000000004"/>
    <row r="349" customFormat="1" x14ac:dyDescent="0.55000000000000004"/>
    <row r="350" customFormat="1" x14ac:dyDescent="0.55000000000000004"/>
    <row r="351" customFormat="1" x14ac:dyDescent="0.55000000000000004"/>
    <row r="352" customFormat="1" x14ac:dyDescent="0.55000000000000004"/>
    <row r="353" customFormat="1" x14ac:dyDescent="0.55000000000000004"/>
    <row r="354" customFormat="1" x14ac:dyDescent="0.55000000000000004"/>
    <row r="355" customFormat="1" x14ac:dyDescent="0.55000000000000004"/>
    <row r="356" customFormat="1" x14ac:dyDescent="0.55000000000000004"/>
    <row r="357" customFormat="1" x14ac:dyDescent="0.55000000000000004"/>
    <row r="358" customFormat="1" x14ac:dyDescent="0.55000000000000004"/>
    <row r="359" customFormat="1" x14ac:dyDescent="0.55000000000000004"/>
    <row r="360" customFormat="1" x14ac:dyDescent="0.55000000000000004"/>
    <row r="361" customFormat="1" x14ac:dyDescent="0.55000000000000004"/>
    <row r="362" customFormat="1" x14ac:dyDescent="0.55000000000000004"/>
    <row r="363" customFormat="1" x14ac:dyDescent="0.55000000000000004"/>
    <row r="364" customFormat="1" x14ac:dyDescent="0.55000000000000004"/>
    <row r="365" customFormat="1" x14ac:dyDescent="0.55000000000000004"/>
    <row r="366" customFormat="1" x14ac:dyDescent="0.55000000000000004"/>
    <row r="367" customFormat="1" x14ac:dyDescent="0.55000000000000004"/>
    <row r="368" customFormat="1" x14ac:dyDescent="0.55000000000000004"/>
    <row r="369" customFormat="1" x14ac:dyDescent="0.55000000000000004"/>
    <row r="370" customFormat="1" x14ac:dyDescent="0.55000000000000004"/>
    <row r="371" customFormat="1" x14ac:dyDescent="0.55000000000000004"/>
    <row r="372" customFormat="1" x14ac:dyDescent="0.55000000000000004"/>
    <row r="373" customFormat="1" x14ac:dyDescent="0.55000000000000004"/>
    <row r="374" customFormat="1" x14ac:dyDescent="0.55000000000000004"/>
    <row r="375" customFormat="1" x14ac:dyDescent="0.55000000000000004"/>
    <row r="376" customFormat="1" x14ac:dyDescent="0.55000000000000004"/>
    <row r="377" customFormat="1" x14ac:dyDescent="0.55000000000000004"/>
    <row r="378" customFormat="1" x14ac:dyDescent="0.55000000000000004"/>
    <row r="379" customFormat="1" x14ac:dyDescent="0.55000000000000004"/>
    <row r="380" customFormat="1" x14ac:dyDescent="0.55000000000000004"/>
    <row r="381" customFormat="1" x14ac:dyDescent="0.55000000000000004"/>
    <row r="382" customFormat="1" x14ac:dyDescent="0.55000000000000004"/>
    <row r="383" customFormat="1" x14ac:dyDescent="0.55000000000000004"/>
    <row r="384" customFormat="1" x14ac:dyDescent="0.55000000000000004"/>
    <row r="385" customFormat="1" x14ac:dyDescent="0.55000000000000004"/>
    <row r="386" customFormat="1" x14ac:dyDescent="0.55000000000000004"/>
    <row r="387" customFormat="1" x14ac:dyDescent="0.55000000000000004"/>
    <row r="388" customFormat="1" x14ac:dyDescent="0.55000000000000004"/>
    <row r="389" customFormat="1" x14ac:dyDescent="0.55000000000000004"/>
    <row r="390" customFormat="1" x14ac:dyDescent="0.55000000000000004"/>
    <row r="391" customFormat="1" x14ac:dyDescent="0.55000000000000004"/>
    <row r="392" customFormat="1" x14ac:dyDescent="0.55000000000000004"/>
    <row r="393" customFormat="1" x14ac:dyDescent="0.55000000000000004"/>
    <row r="394" customFormat="1" x14ac:dyDescent="0.55000000000000004"/>
    <row r="395" customFormat="1" x14ac:dyDescent="0.55000000000000004"/>
    <row r="396" customFormat="1" x14ac:dyDescent="0.55000000000000004"/>
    <row r="397" customFormat="1" x14ac:dyDescent="0.55000000000000004"/>
    <row r="398" customFormat="1" x14ac:dyDescent="0.55000000000000004"/>
    <row r="399" customFormat="1" x14ac:dyDescent="0.55000000000000004"/>
    <row r="400" customFormat="1" x14ac:dyDescent="0.55000000000000004"/>
    <row r="401" customFormat="1" x14ac:dyDescent="0.55000000000000004"/>
    <row r="402" customFormat="1" x14ac:dyDescent="0.55000000000000004"/>
    <row r="403" customFormat="1" x14ac:dyDescent="0.55000000000000004"/>
    <row r="404" customFormat="1" x14ac:dyDescent="0.55000000000000004"/>
    <row r="405" customFormat="1" x14ac:dyDescent="0.55000000000000004"/>
    <row r="406" customFormat="1" x14ac:dyDescent="0.55000000000000004"/>
    <row r="407" customFormat="1" x14ac:dyDescent="0.55000000000000004"/>
    <row r="408" customFormat="1" x14ac:dyDescent="0.55000000000000004"/>
    <row r="409" customFormat="1" x14ac:dyDescent="0.55000000000000004"/>
    <row r="410" customFormat="1" x14ac:dyDescent="0.55000000000000004"/>
    <row r="411" customFormat="1" x14ac:dyDescent="0.55000000000000004"/>
    <row r="412" customFormat="1" x14ac:dyDescent="0.55000000000000004"/>
    <row r="413" customFormat="1" x14ac:dyDescent="0.55000000000000004"/>
    <row r="414" customFormat="1" x14ac:dyDescent="0.55000000000000004"/>
    <row r="415" customFormat="1" x14ac:dyDescent="0.55000000000000004"/>
    <row r="416" customFormat="1" x14ac:dyDescent="0.55000000000000004"/>
    <row r="417" customFormat="1" x14ac:dyDescent="0.55000000000000004"/>
    <row r="418" customFormat="1" x14ac:dyDescent="0.55000000000000004"/>
    <row r="419" customFormat="1" x14ac:dyDescent="0.55000000000000004"/>
    <row r="420" customFormat="1" x14ac:dyDescent="0.55000000000000004"/>
    <row r="421" customFormat="1" x14ac:dyDescent="0.55000000000000004"/>
    <row r="422" customFormat="1" x14ac:dyDescent="0.55000000000000004"/>
    <row r="423" customFormat="1" x14ac:dyDescent="0.55000000000000004"/>
    <row r="424" customFormat="1" x14ac:dyDescent="0.55000000000000004"/>
    <row r="425" customFormat="1" x14ac:dyDescent="0.55000000000000004"/>
    <row r="426" customFormat="1" x14ac:dyDescent="0.55000000000000004"/>
    <row r="427" customFormat="1" x14ac:dyDescent="0.55000000000000004"/>
    <row r="428" customFormat="1" x14ac:dyDescent="0.55000000000000004"/>
    <row r="429" customFormat="1" x14ac:dyDescent="0.55000000000000004"/>
    <row r="430" customFormat="1" x14ac:dyDescent="0.55000000000000004"/>
    <row r="431" customFormat="1" x14ac:dyDescent="0.55000000000000004"/>
    <row r="432" customFormat="1" x14ac:dyDescent="0.55000000000000004"/>
    <row r="433" customFormat="1" x14ac:dyDescent="0.55000000000000004"/>
    <row r="434" customFormat="1" x14ac:dyDescent="0.55000000000000004"/>
    <row r="435" customFormat="1" x14ac:dyDescent="0.55000000000000004"/>
    <row r="436" customFormat="1" x14ac:dyDescent="0.55000000000000004"/>
    <row r="437" customFormat="1" x14ac:dyDescent="0.55000000000000004"/>
    <row r="438" customFormat="1" x14ac:dyDescent="0.55000000000000004"/>
    <row r="439" customFormat="1" x14ac:dyDescent="0.55000000000000004"/>
    <row r="440" customFormat="1" x14ac:dyDescent="0.55000000000000004"/>
    <row r="441" customFormat="1" x14ac:dyDescent="0.55000000000000004"/>
    <row r="442" customFormat="1" x14ac:dyDescent="0.55000000000000004"/>
    <row r="443" customFormat="1" x14ac:dyDescent="0.55000000000000004"/>
    <row r="444" customFormat="1" x14ac:dyDescent="0.55000000000000004"/>
    <row r="445" customFormat="1" x14ac:dyDescent="0.55000000000000004"/>
    <row r="446" customFormat="1" x14ac:dyDescent="0.55000000000000004"/>
    <row r="447" customFormat="1" x14ac:dyDescent="0.55000000000000004"/>
    <row r="448" customFormat="1" x14ac:dyDescent="0.55000000000000004"/>
    <row r="449" customFormat="1" x14ac:dyDescent="0.55000000000000004"/>
    <row r="450" customFormat="1" x14ac:dyDescent="0.55000000000000004"/>
    <row r="451" customFormat="1" x14ac:dyDescent="0.55000000000000004"/>
    <row r="452" customFormat="1" x14ac:dyDescent="0.55000000000000004"/>
    <row r="453" customFormat="1" x14ac:dyDescent="0.55000000000000004"/>
    <row r="454" customFormat="1" x14ac:dyDescent="0.55000000000000004"/>
    <row r="455" customFormat="1" x14ac:dyDescent="0.55000000000000004"/>
    <row r="456" customFormat="1" x14ac:dyDescent="0.55000000000000004"/>
    <row r="457" customFormat="1" x14ac:dyDescent="0.55000000000000004"/>
    <row r="458" customFormat="1" x14ac:dyDescent="0.55000000000000004"/>
    <row r="459" customFormat="1" x14ac:dyDescent="0.55000000000000004"/>
    <row r="460" customFormat="1" x14ac:dyDescent="0.55000000000000004"/>
    <row r="461" customFormat="1" x14ac:dyDescent="0.55000000000000004"/>
    <row r="462" customFormat="1" x14ac:dyDescent="0.55000000000000004"/>
    <row r="463" customFormat="1" x14ac:dyDescent="0.55000000000000004"/>
    <row r="464" customFormat="1" x14ac:dyDescent="0.55000000000000004"/>
    <row r="465" customFormat="1" x14ac:dyDescent="0.55000000000000004"/>
    <row r="466" customFormat="1" x14ac:dyDescent="0.55000000000000004"/>
    <row r="467" customFormat="1" x14ac:dyDescent="0.55000000000000004"/>
    <row r="468" customFormat="1" x14ac:dyDescent="0.55000000000000004"/>
    <row r="469" customFormat="1" x14ac:dyDescent="0.55000000000000004"/>
    <row r="470" customFormat="1" x14ac:dyDescent="0.55000000000000004"/>
    <row r="471" customFormat="1" x14ac:dyDescent="0.55000000000000004"/>
    <row r="472" customFormat="1" x14ac:dyDescent="0.55000000000000004"/>
    <row r="473" customFormat="1" x14ac:dyDescent="0.55000000000000004"/>
    <row r="474" customFormat="1" x14ac:dyDescent="0.55000000000000004"/>
    <row r="475" customFormat="1" x14ac:dyDescent="0.55000000000000004"/>
    <row r="476" customFormat="1" x14ac:dyDescent="0.55000000000000004"/>
    <row r="477" customFormat="1" x14ac:dyDescent="0.55000000000000004"/>
    <row r="478" customFormat="1" x14ac:dyDescent="0.55000000000000004"/>
    <row r="479" customFormat="1" x14ac:dyDescent="0.55000000000000004"/>
    <row r="480" customFormat="1" x14ac:dyDescent="0.55000000000000004"/>
    <row r="481" customFormat="1" x14ac:dyDescent="0.55000000000000004"/>
    <row r="482" customFormat="1" x14ac:dyDescent="0.55000000000000004"/>
    <row r="483" customFormat="1" x14ac:dyDescent="0.55000000000000004"/>
    <row r="484" customFormat="1" x14ac:dyDescent="0.55000000000000004"/>
    <row r="485" customFormat="1" x14ac:dyDescent="0.55000000000000004"/>
    <row r="486" customFormat="1" x14ac:dyDescent="0.55000000000000004"/>
    <row r="487" customFormat="1" x14ac:dyDescent="0.55000000000000004"/>
    <row r="488" customFormat="1" x14ac:dyDescent="0.55000000000000004"/>
    <row r="489" customFormat="1" x14ac:dyDescent="0.55000000000000004"/>
    <row r="490" customFormat="1" x14ac:dyDescent="0.55000000000000004"/>
    <row r="491" customFormat="1" x14ac:dyDescent="0.55000000000000004"/>
    <row r="492" customFormat="1" x14ac:dyDescent="0.55000000000000004"/>
    <row r="493" customFormat="1" x14ac:dyDescent="0.55000000000000004"/>
    <row r="494" customFormat="1" x14ac:dyDescent="0.55000000000000004"/>
    <row r="495" customFormat="1" x14ac:dyDescent="0.55000000000000004"/>
    <row r="496" customFormat="1" x14ac:dyDescent="0.55000000000000004"/>
    <row r="497" customFormat="1" x14ac:dyDescent="0.55000000000000004"/>
    <row r="498" customFormat="1" x14ac:dyDescent="0.55000000000000004"/>
    <row r="499" customFormat="1" x14ac:dyDescent="0.55000000000000004"/>
    <row r="500" customFormat="1" x14ac:dyDescent="0.55000000000000004"/>
    <row r="501" customFormat="1" x14ac:dyDescent="0.55000000000000004"/>
    <row r="502" customFormat="1" x14ac:dyDescent="0.55000000000000004"/>
    <row r="503" customFormat="1" x14ac:dyDescent="0.55000000000000004"/>
    <row r="504" customFormat="1" x14ac:dyDescent="0.55000000000000004"/>
    <row r="505" customFormat="1" x14ac:dyDescent="0.55000000000000004"/>
    <row r="506" customFormat="1" x14ac:dyDescent="0.55000000000000004"/>
    <row r="507" customFormat="1" x14ac:dyDescent="0.55000000000000004"/>
    <row r="508" customFormat="1" x14ac:dyDescent="0.55000000000000004"/>
    <row r="509" customFormat="1" x14ac:dyDescent="0.55000000000000004"/>
    <row r="510" customFormat="1" x14ac:dyDescent="0.55000000000000004"/>
    <row r="511" customFormat="1" x14ac:dyDescent="0.55000000000000004"/>
    <row r="512" customFormat="1" x14ac:dyDescent="0.55000000000000004"/>
    <row r="513" customFormat="1" x14ac:dyDescent="0.55000000000000004"/>
    <row r="514" customFormat="1" x14ac:dyDescent="0.55000000000000004"/>
    <row r="515" customFormat="1" x14ac:dyDescent="0.55000000000000004"/>
    <row r="516" customFormat="1" x14ac:dyDescent="0.55000000000000004"/>
    <row r="517" customFormat="1" x14ac:dyDescent="0.55000000000000004"/>
    <row r="518" customFormat="1" x14ac:dyDescent="0.55000000000000004"/>
    <row r="519" customFormat="1" x14ac:dyDescent="0.55000000000000004"/>
    <row r="520" customFormat="1" x14ac:dyDescent="0.55000000000000004"/>
    <row r="521" customFormat="1" x14ac:dyDescent="0.55000000000000004"/>
    <row r="522" customFormat="1" x14ac:dyDescent="0.55000000000000004"/>
    <row r="523" customFormat="1" x14ac:dyDescent="0.55000000000000004"/>
    <row r="524" customFormat="1" x14ac:dyDescent="0.55000000000000004"/>
    <row r="525" customFormat="1" x14ac:dyDescent="0.55000000000000004"/>
    <row r="526" customFormat="1" x14ac:dyDescent="0.55000000000000004"/>
    <row r="527" customFormat="1" x14ac:dyDescent="0.55000000000000004"/>
    <row r="528" customFormat="1" x14ac:dyDescent="0.55000000000000004"/>
    <row r="529" customFormat="1" x14ac:dyDescent="0.55000000000000004"/>
    <row r="530" customFormat="1" x14ac:dyDescent="0.55000000000000004"/>
    <row r="531" customFormat="1" x14ac:dyDescent="0.55000000000000004"/>
    <row r="532" customFormat="1" x14ac:dyDescent="0.55000000000000004"/>
    <row r="533" customFormat="1" x14ac:dyDescent="0.55000000000000004"/>
    <row r="534" customFormat="1" x14ac:dyDescent="0.55000000000000004"/>
    <row r="535" customFormat="1" x14ac:dyDescent="0.55000000000000004"/>
    <row r="536" customFormat="1" x14ac:dyDescent="0.55000000000000004"/>
    <row r="537" customFormat="1" x14ac:dyDescent="0.55000000000000004"/>
    <row r="538" customFormat="1" x14ac:dyDescent="0.55000000000000004"/>
    <row r="539" customFormat="1" x14ac:dyDescent="0.55000000000000004"/>
    <row r="540" customFormat="1" x14ac:dyDescent="0.55000000000000004"/>
    <row r="541" customFormat="1" x14ac:dyDescent="0.55000000000000004"/>
    <row r="542" customFormat="1" x14ac:dyDescent="0.55000000000000004"/>
    <row r="543" customFormat="1" x14ac:dyDescent="0.55000000000000004"/>
    <row r="544" customFormat="1" x14ac:dyDescent="0.55000000000000004"/>
    <row r="545" customFormat="1" x14ac:dyDescent="0.55000000000000004"/>
    <row r="546" customFormat="1" x14ac:dyDescent="0.55000000000000004"/>
    <row r="547" customFormat="1" x14ac:dyDescent="0.55000000000000004"/>
    <row r="548" customFormat="1" x14ac:dyDescent="0.55000000000000004"/>
    <row r="549" customFormat="1" x14ac:dyDescent="0.55000000000000004"/>
    <row r="550" customFormat="1" x14ac:dyDescent="0.55000000000000004"/>
    <row r="551" customFormat="1" x14ac:dyDescent="0.55000000000000004"/>
    <row r="552" customFormat="1" x14ac:dyDescent="0.55000000000000004"/>
    <row r="553" customFormat="1" x14ac:dyDescent="0.55000000000000004"/>
    <row r="554" customFormat="1" x14ac:dyDescent="0.55000000000000004"/>
    <row r="555" customFormat="1" x14ac:dyDescent="0.55000000000000004"/>
    <row r="556" customFormat="1" x14ac:dyDescent="0.55000000000000004"/>
    <row r="557" customFormat="1" x14ac:dyDescent="0.55000000000000004"/>
    <row r="558" customFormat="1" x14ac:dyDescent="0.55000000000000004"/>
    <row r="559" customFormat="1" x14ac:dyDescent="0.55000000000000004"/>
    <row r="560" customFormat="1" x14ac:dyDescent="0.55000000000000004"/>
    <row r="561" customFormat="1" x14ac:dyDescent="0.55000000000000004"/>
    <row r="562" customFormat="1" x14ac:dyDescent="0.55000000000000004"/>
    <row r="563" customFormat="1" x14ac:dyDescent="0.55000000000000004"/>
    <row r="564" customFormat="1" x14ac:dyDescent="0.55000000000000004"/>
    <row r="565" customFormat="1" x14ac:dyDescent="0.55000000000000004"/>
    <row r="566" customFormat="1" x14ac:dyDescent="0.55000000000000004"/>
    <row r="567" customFormat="1" x14ac:dyDescent="0.55000000000000004"/>
    <row r="568" customFormat="1" x14ac:dyDescent="0.55000000000000004"/>
    <row r="569" customFormat="1" x14ac:dyDescent="0.55000000000000004"/>
    <row r="570" customFormat="1" x14ac:dyDescent="0.55000000000000004"/>
    <row r="571" customFormat="1" x14ac:dyDescent="0.55000000000000004"/>
    <row r="572" customFormat="1" x14ac:dyDescent="0.55000000000000004"/>
    <row r="573" customFormat="1" x14ac:dyDescent="0.55000000000000004"/>
    <row r="574" customFormat="1" x14ac:dyDescent="0.55000000000000004"/>
    <row r="575" customFormat="1" x14ac:dyDescent="0.55000000000000004"/>
    <row r="576" customFormat="1" x14ac:dyDescent="0.55000000000000004"/>
    <row r="577" customFormat="1" x14ac:dyDescent="0.55000000000000004"/>
    <row r="578" customFormat="1" x14ac:dyDescent="0.55000000000000004"/>
    <row r="579" customFormat="1" x14ac:dyDescent="0.55000000000000004"/>
    <row r="580" customFormat="1" x14ac:dyDescent="0.55000000000000004"/>
    <row r="581" customFormat="1" x14ac:dyDescent="0.55000000000000004"/>
    <row r="582" customFormat="1" x14ac:dyDescent="0.55000000000000004"/>
    <row r="583" customFormat="1" x14ac:dyDescent="0.55000000000000004"/>
    <row r="584" customFormat="1" x14ac:dyDescent="0.55000000000000004"/>
    <row r="585" customFormat="1" x14ac:dyDescent="0.55000000000000004"/>
    <row r="586" customFormat="1" x14ac:dyDescent="0.55000000000000004"/>
    <row r="587" customFormat="1" x14ac:dyDescent="0.55000000000000004"/>
    <row r="588" customFormat="1" x14ac:dyDescent="0.55000000000000004"/>
    <row r="589" customFormat="1" x14ac:dyDescent="0.55000000000000004"/>
    <row r="590" customFormat="1" x14ac:dyDescent="0.55000000000000004"/>
    <row r="591" customFormat="1" x14ac:dyDescent="0.55000000000000004"/>
    <row r="592" customFormat="1" x14ac:dyDescent="0.55000000000000004"/>
    <row r="593" customFormat="1" x14ac:dyDescent="0.55000000000000004"/>
    <row r="594" customFormat="1" x14ac:dyDescent="0.55000000000000004"/>
    <row r="595" customFormat="1" x14ac:dyDescent="0.55000000000000004"/>
    <row r="596" customFormat="1" x14ac:dyDescent="0.55000000000000004"/>
    <row r="597" customFormat="1" x14ac:dyDescent="0.55000000000000004"/>
    <row r="598" customFormat="1" x14ac:dyDescent="0.55000000000000004"/>
    <row r="599" customFormat="1" x14ac:dyDescent="0.55000000000000004"/>
    <row r="600" customFormat="1" x14ac:dyDescent="0.55000000000000004"/>
    <row r="601" customFormat="1" x14ac:dyDescent="0.55000000000000004"/>
    <row r="602" customFormat="1" x14ac:dyDescent="0.55000000000000004"/>
    <row r="603" customFormat="1" x14ac:dyDescent="0.55000000000000004"/>
    <row r="604" customFormat="1" x14ac:dyDescent="0.55000000000000004"/>
    <row r="605" customFormat="1" x14ac:dyDescent="0.55000000000000004"/>
    <row r="606" customFormat="1" x14ac:dyDescent="0.55000000000000004"/>
    <row r="607" customFormat="1" x14ac:dyDescent="0.55000000000000004"/>
    <row r="608" customFormat="1" x14ac:dyDescent="0.55000000000000004"/>
    <row r="609" customFormat="1" x14ac:dyDescent="0.55000000000000004"/>
    <row r="610" customFormat="1" x14ac:dyDescent="0.55000000000000004"/>
    <row r="611" customFormat="1" x14ac:dyDescent="0.55000000000000004"/>
    <row r="612" customFormat="1" x14ac:dyDescent="0.55000000000000004"/>
    <row r="613" customFormat="1" x14ac:dyDescent="0.55000000000000004"/>
    <row r="614" customFormat="1" x14ac:dyDescent="0.55000000000000004"/>
    <row r="615" customFormat="1" x14ac:dyDescent="0.55000000000000004"/>
    <row r="616" customFormat="1" x14ac:dyDescent="0.55000000000000004"/>
    <row r="617" customFormat="1" x14ac:dyDescent="0.55000000000000004"/>
    <row r="618" customFormat="1" x14ac:dyDescent="0.55000000000000004"/>
    <row r="619" customFormat="1" x14ac:dyDescent="0.55000000000000004"/>
    <row r="620" customFormat="1" x14ac:dyDescent="0.55000000000000004"/>
    <row r="621" customFormat="1" x14ac:dyDescent="0.55000000000000004"/>
    <row r="622" customFormat="1" x14ac:dyDescent="0.55000000000000004"/>
    <row r="623" customFormat="1" x14ac:dyDescent="0.55000000000000004"/>
    <row r="624" customFormat="1" x14ac:dyDescent="0.55000000000000004"/>
    <row r="625" customFormat="1" x14ac:dyDescent="0.55000000000000004"/>
    <row r="626" customFormat="1" x14ac:dyDescent="0.55000000000000004"/>
    <row r="627" customFormat="1" x14ac:dyDescent="0.55000000000000004"/>
    <row r="628" customFormat="1" x14ac:dyDescent="0.55000000000000004"/>
    <row r="629" customFormat="1" x14ac:dyDescent="0.55000000000000004"/>
    <row r="630" customFormat="1" x14ac:dyDescent="0.55000000000000004"/>
    <row r="631" customFormat="1" x14ac:dyDescent="0.55000000000000004"/>
    <row r="632" customFormat="1" x14ac:dyDescent="0.55000000000000004"/>
    <row r="633" customFormat="1" x14ac:dyDescent="0.55000000000000004"/>
    <row r="634" customFormat="1" x14ac:dyDescent="0.55000000000000004"/>
    <row r="635" customFormat="1" x14ac:dyDescent="0.55000000000000004"/>
    <row r="636" customFormat="1" x14ac:dyDescent="0.55000000000000004"/>
    <row r="637" customFormat="1" x14ac:dyDescent="0.55000000000000004"/>
    <row r="638" customFormat="1" x14ac:dyDescent="0.55000000000000004"/>
    <row r="639" customFormat="1" x14ac:dyDescent="0.55000000000000004"/>
    <row r="640" customFormat="1" x14ac:dyDescent="0.55000000000000004"/>
    <row r="641" customFormat="1" x14ac:dyDescent="0.55000000000000004"/>
    <row r="642" customFormat="1" x14ac:dyDescent="0.55000000000000004"/>
    <row r="643" customFormat="1" x14ac:dyDescent="0.55000000000000004"/>
    <row r="644" customFormat="1" x14ac:dyDescent="0.55000000000000004"/>
    <row r="645" customFormat="1" x14ac:dyDescent="0.55000000000000004"/>
    <row r="646" customFormat="1" x14ac:dyDescent="0.55000000000000004"/>
    <row r="647" customFormat="1" x14ac:dyDescent="0.55000000000000004"/>
    <row r="648" customFormat="1" x14ac:dyDescent="0.55000000000000004"/>
    <row r="649" customFormat="1" x14ac:dyDescent="0.55000000000000004"/>
    <row r="650" customFormat="1" x14ac:dyDescent="0.55000000000000004"/>
    <row r="651" customFormat="1" x14ac:dyDescent="0.55000000000000004"/>
    <row r="652" customFormat="1" x14ac:dyDescent="0.55000000000000004"/>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26"/>
  <sheetViews>
    <sheetView showGridLines="0" zoomScale="115" zoomScaleNormal="115" workbookViewId="0">
      <selection activeCell="E10" sqref="E10"/>
    </sheetView>
  </sheetViews>
  <sheetFormatPr defaultColWidth="8.83984375" defaultRowHeight="14.4" x14ac:dyDescent="0.55000000000000004"/>
  <cols>
    <col min="1" max="1" width="2.20703125" customWidth="1"/>
    <col min="2" max="2" width="16.41796875" customWidth="1"/>
    <col min="3" max="3" width="33.1015625" customWidth="1"/>
    <col min="4" max="4" width="10.83984375" customWidth="1"/>
    <col min="5" max="5" width="10.15625" customWidth="1"/>
    <col min="6" max="6" width="9.15625" customWidth="1"/>
    <col min="7" max="7" width="7.68359375" customWidth="1"/>
    <col min="8" max="8" width="8" customWidth="1"/>
  </cols>
  <sheetData>
    <row r="2" spans="2:13" ht="18.3" x14ac:dyDescent="0.7">
      <c r="B2" s="56" t="s">
        <v>15</v>
      </c>
    </row>
    <row r="3" spans="2:13" x14ac:dyDescent="0.55000000000000004">
      <c r="B3" s="3" t="s">
        <v>16</v>
      </c>
      <c r="D3" s="16" t="s">
        <v>17</v>
      </c>
    </row>
    <row r="4" spans="2:13" s="2" customFormat="1" ht="28.8" x14ac:dyDescent="0.55000000000000004">
      <c r="B4" s="3" t="s">
        <v>18</v>
      </c>
      <c r="C4" s="3" t="s">
        <v>19</v>
      </c>
      <c r="D4" s="4" t="s">
        <v>20</v>
      </c>
      <c r="E4" s="4" t="s">
        <v>21</v>
      </c>
      <c r="F4" s="4" t="s">
        <v>22</v>
      </c>
      <c r="G4" s="4" t="s">
        <v>23</v>
      </c>
      <c r="H4"/>
      <c r="I4"/>
      <c r="J4"/>
      <c r="K4"/>
      <c r="L4"/>
      <c r="M4"/>
    </row>
    <row r="5" spans="2:13" x14ac:dyDescent="0.55000000000000004">
      <c r="B5" s="10" t="s">
        <v>24</v>
      </c>
      <c r="C5" s="14" t="s">
        <v>25</v>
      </c>
      <c r="D5" s="199">
        <v>7</v>
      </c>
      <c r="E5" s="199"/>
      <c r="F5" s="199"/>
      <c r="G5" s="199">
        <v>7</v>
      </c>
    </row>
    <row r="6" spans="2:13" x14ac:dyDescent="0.55000000000000004">
      <c r="B6" s="200"/>
      <c r="C6" s="14" t="s">
        <v>26</v>
      </c>
      <c r="D6" s="199">
        <v>7</v>
      </c>
      <c r="E6" s="199">
        <v>1</v>
      </c>
      <c r="F6" s="199"/>
      <c r="G6" s="199">
        <v>8</v>
      </c>
    </row>
    <row r="7" spans="2:13" x14ac:dyDescent="0.55000000000000004">
      <c r="B7" s="201" t="s">
        <v>27</v>
      </c>
      <c r="C7" s="12"/>
      <c r="D7" s="198">
        <v>14</v>
      </c>
      <c r="E7" s="198">
        <v>1</v>
      </c>
      <c r="F7" s="198"/>
      <c r="G7" s="198">
        <v>15</v>
      </c>
    </row>
    <row r="8" spans="2:13" x14ac:dyDescent="0.55000000000000004">
      <c r="B8" s="71" t="s">
        <v>36</v>
      </c>
      <c r="C8" s="142" t="s">
        <v>200</v>
      </c>
      <c r="D8" s="205">
        <v>21</v>
      </c>
      <c r="E8" s="205">
        <v>31</v>
      </c>
      <c r="F8" s="205">
        <v>17</v>
      </c>
      <c r="G8" s="205">
        <v>69</v>
      </c>
    </row>
    <row r="9" spans="2:13" x14ac:dyDescent="0.55000000000000004">
      <c r="B9" s="12" t="s">
        <v>40</v>
      </c>
      <c r="C9" s="12"/>
      <c r="D9" s="198">
        <v>21</v>
      </c>
      <c r="E9" s="198">
        <v>31</v>
      </c>
      <c r="F9" s="198">
        <v>17</v>
      </c>
      <c r="G9" s="198">
        <v>69</v>
      </c>
    </row>
    <row r="10" spans="2:13" x14ac:dyDescent="0.55000000000000004">
      <c r="B10" s="17" t="s">
        <v>28</v>
      </c>
      <c r="C10" s="141" t="s">
        <v>37</v>
      </c>
      <c r="D10" s="204">
        <v>11</v>
      </c>
      <c r="E10" s="204">
        <v>6</v>
      </c>
      <c r="F10" s="204">
        <v>3</v>
      </c>
      <c r="G10" s="204">
        <v>20</v>
      </c>
    </row>
    <row r="11" spans="2:13" x14ac:dyDescent="0.55000000000000004">
      <c r="B11" s="18"/>
      <c r="C11" s="141" t="s">
        <v>38</v>
      </c>
      <c r="D11" s="204">
        <v>1</v>
      </c>
      <c r="E11" s="204">
        <v>6</v>
      </c>
      <c r="F11" s="204">
        <v>1</v>
      </c>
      <c r="G11" s="204">
        <v>8</v>
      </c>
    </row>
    <row r="12" spans="2:13" x14ac:dyDescent="0.55000000000000004">
      <c r="B12" s="18"/>
      <c r="C12" s="141" t="s">
        <v>39</v>
      </c>
      <c r="D12" s="204">
        <v>5</v>
      </c>
      <c r="E12" s="204">
        <v>1</v>
      </c>
      <c r="F12" s="204"/>
      <c r="G12" s="204">
        <v>6</v>
      </c>
    </row>
    <row r="13" spans="2:13" x14ac:dyDescent="0.55000000000000004">
      <c r="B13" s="18"/>
      <c r="C13" s="141" t="s">
        <v>29</v>
      </c>
      <c r="D13" s="204">
        <v>12</v>
      </c>
      <c r="E13" s="204">
        <v>15</v>
      </c>
      <c r="F13" s="204"/>
      <c r="G13" s="204">
        <v>27</v>
      </c>
    </row>
    <row r="14" spans="2:13" x14ac:dyDescent="0.55000000000000004">
      <c r="B14" s="18"/>
      <c r="C14" s="141" t="s">
        <v>30</v>
      </c>
      <c r="D14" s="204">
        <v>17</v>
      </c>
      <c r="E14" s="204">
        <v>13</v>
      </c>
      <c r="F14" s="204"/>
      <c r="G14" s="204">
        <v>30</v>
      </c>
    </row>
    <row r="15" spans="2:13" x14ac:dyDescent="0.55000000000000004">
      <c r="B15" s="18"/>
      <c r="C15" s="141" t="s">
        <v>31</v>
      </c>
      <c r="D15" s="204">
        <v>11</v>
      </c>
      <c r="E15" s="204">
        <v>7</v>
      </c>
      <c r="F15" s="204"/>
      <c r="G15" s="204">
        <v>18</v>
      </c>
    </row>
    <row r="16" spans="2:13" x14ac:dyDescent="0.55000000000000004">
      <c r="B16" s="18"/>
      <c r="C16" s="141" t="s">
        <v>32</v>
      </c>
      <c r="D16" s="204">
        <v>14</v>
      </c>
      <c r="E16" s="204">
        <v>15</v>
      </c>
      <c r="F16" s="204"/>
      <c r="G16" s="204">
        <v>29</v>
      </c>
    </row>
    <row r="17" spans="2:7" x14ac:dyDescent="0.55000000000000004">
      <c r="B17" s="18"/>
      <c r="C17" s="141" t="s">
        <v>33</v>
      </c>
      <c r="D17" s="204">
        <v>2</v>
      </c>
      <c r="E17" s="204">
        <v>14</v>
      </c>
      <c r="F17" s="204">
        <v>1</v>
      </c>
      <c r="G17" s="204">
        <v>17</v>
      </c>
    </row>
    <row r="18" spans="2:7" x14ac:dyDescent="0.55000000000000004">
      <c r="B18" s="18"/>
      <c r="C18" s="141" t="s">
        <v>34</v>
      </c>
      <c r="D18" s="204"/>
      <c r="E18" s="204">
        <v>7</v>
      </c>
      <c r="F18" s="204">
        <v>4</v>
      </c>
      <c r="G18" s="204">
        <v>11</v>
      </c>
    </row>
    <row r="19" spans="2:7" x14ac:dyDescent="0.55000000000000004">
      <c r="B19" s="19"/>
      <c r="C19" s="141" t="s">
        <v>194</v>
      </c>
      <c r="D19" s="204">
        <v>24</v>
      </c>
      <c r="E19" s="204">
        <v>3</v>
      </c>
      <c r="F19" s="204">
        <v>1</v>
      </c>
      <c r="G19" s="204">
        <v>28</v>
      </c>
    </row>
    <row r="20" spans="2:7" x14ac:dyDescent="0.55000000000000004">
      <c r="B20" s="12" t="s">
        <v>35</v>
      </c>
      <c r="C20" s="12"/>
      <c r="D20" s="198">
        <v>97</v>
      </c>
      <c r="E20" s="198">
        <v>87</v>
      </c>
      <c r="F20" s="198">
        <v>10</v>
      </c>
      <c r="G20" s="198">
        <v>194</v>
      </c>
    </row>
    <row r="21" spans="2:7" x14ac:dyDescent="0.55000000000000004">
      <c r="B21" s="11" t="s">
        <v>41</v>
      </c>
      <c r="C21" s="15" t="s">
        <v>42</v>
      </c>
      <c r="D21" s="203">
        <v>2</v>
      </c>
      <c r="E21" s="203">
        <v>1</v>
      </c>
      <c r="F21" s="203"/>
      <c r="G21" s="203">
        <v>3</v>
      </c>
    </row>
    <row r="22" spans="2:7" x14ac:dyDescent="0.55000000000000004">
      <c r="B22" s="11"/>
      <c r="C22" s="15" t="s">
        <v>43</v>
      </c>
      <c r="D22" s="203">
        <v>3</v>
      </c>
      <c r="E22" s="203">
        <v>2</v>
      </c>
      <c r="F22" s="203">
        <v>1</v>
      </c>
      <c r="G22" s="203">
        <v>6</v>
      </c>
    </row>
    <row r="23" spans="2:7" x14ac:dyDescent="0.55000000000000004">
      <c r="B23" s="11"/>
      <c r="C23" s="15" t="s">
        <v>44</v>
      </c>
      <c r="D23" s="203">
        <v>3</v>
      </c>
      <c r="E23" s="203">
        <v>2</v>
      </c>
      <c r="F23" s="203"/>
      <c r="G23" s="203">
        <v>5</v>
      </c>
    </row>
    <row r="24" spans="2:7" x14ac:dyDescent="0.55000000000000004">
      <c r="B24" s="11"/>
      <c r="C24" s="15" t="s">
        <v>207</v>
      </c>
      <c r="D24" s="203">
        <v>4</v>
      </c>
      <c r="E24" s="203">
        <v>1</v>
      </c>
      <c r="F24" s="203"/>
      <c r="G24" s="203">
        <v>5</v>
      </c>
    </row>
    <row r="25" spans="2:7" x14ac:dyDescent="0.55000000000000004">
      <c r="B25" s="12" t="s">
        <v>45</v>
      </c>
      <c r="C25" s="12"/>
      <c r="D25" s="198">
        <v>12</v>
      </c>
      <c r="E25" s="198">
        <v>6</v>
      </c>
      <c r="F25" s="198">
        <v>1</v>
      </c>
      <c r="G25" s="198">
        <v>19</v>
      </c>
    </row>
    <row r="26" spans="2:7" x14ac:dyDescent="0.55000000000000004">
      <c r="B26" t="s">
        <v>23</v>
      </c>
      <c r="D26" s="196">
        <v>144</v>
      </c>
      <c r="E26" s="196">
        <v>125</v>
      </c>
      <c r="F26" s="196">
        <v>28</v>
      </c>
      <c r="G26" s="196">
        <v>297</v>
      </c>
    </row>
  </sheetData>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8"/>
  <sheetViews>
    <sheetView showGridLines="0" zoomScaleNormal="100" workbookViewId="0">
      <pane xSplit="9" ySplit="1" topLeftCell="J47" activePane="bottomRight" state="frozen"/>
      <selection pane="topRight" activeCell="M1" sqref="M1"/>
      <selection pane="bottomLeft" activeCell="A2" sqref="A2"/>
      <selection pane="bottomRight" activeCell="E48" sqref="E48"/>
    </sheetView>
  </sheetViews>
  <sheetFormatPr defaultColWidth="8.68359375" defaultRowHeight="39" customHeight="1" x14ac:dyDescent="0.55000000000000004"/>
  <cols>
    <col min="1" max="1" width="5.89453125" style="175" customWidth="1"/>
    <col min="2" max="2" width="10.41796875" style="63" customWidth="1"/>
    <col min="3" max="3" width="12.5234375" style="63" customWidth="1"/>
    <col min="4" max="4" width="11.83984375" style="63" customWidth="1"/>
    <col min="5" max="5" width="59.20703125" style="63" customWidth="1"/>
    <col min="6" max="6" width="15.1015625" style="63" customWidth="1"/>
    <col min="7" max="7" width="9.68359375" style="63" customWidth="1"/>
    <col min="8" max="8" width="10.68359375" customWidth="1"/>
    <col min="9" max="9" width="5.15625" customWidth="1"/>
    <col min="10" max="10" width="14.83984375" customWidth="1"/>
    <col min="11" max="11" width="34.83984375" customWidth="1"/>
    <col min="12" max="12" width="9.41796875" customWidth="1"/>
    <col min="13" max="13" width="17.15625" customWidth="1"/>
    <col min="14" max="14" width="40.83984375" customWidth="1"/>
    <col min="15" max="15" width="9.41796875" customWidth="1"/>
    <col min="16" max="16" width="15.83984375" customWidth="1"/>
    <col min="17" max="17" width="30.83984375" customWidth="1"/>
    <col min="18" max="18" width="9.41796875" customWidth="1"/>
    <col min="19" max="19" width="14.41796875" customWidth="1"/>
  </cols>
  <sheetData>
    <row r="1" spans="1:19" ht="39" customHeight="1" thickBot="1" x14ac:dyDescent="0.6">
      <c r="A1" s="171" t="s">
        <v>46</v>
      </c>
      <c r="B1" s="61" t="s">
        <v>18</v>
      </c>
      <c r="C1" s="62" t="s">
        <v>19</v>
      </c>
      <c r="D1" s="62" t="s">
        <v>220</v>
      </c>
      <c r="E1" s="62" t="s">
        <v>47</v>
      </c>
      <c r="F1" s="62" t="s">
        <v>215</v>
      </c>
      <c r="G1" s="62" t="s">
        <v>17</v>
      </c>
      <c r="H1" s="58" t="s">
        <v>48</v>
      </c>
      <c r="I1" s="100" t="s">
        <v>49</v>
      </c>
      <c r="J1" s="60" t="s">
        <v>50</v>
      </c>
      <c r="K1" s="59" t="s">
        <v>51</v>
      </c>
      <c r="L1" s="59" t="s">
        <v>52</v>
      </c>
      <c r="M1" s="60" t="s">
        <v>53</v>
      </c>
      <c r="N1" s="59" t="s">
        <v>54</v>
      </c>
      <c r="O1" s="59" t="s">
        <v>55</v>
      </c>
      <c r="P1" s="60" t="s">
        <v>56</v>
      </c>
      <c r="Q1" s="59" t="s">
        <v>57</v>
      </c>
      <c r="R1" s="59" t="s">
        <v>246</v>
      </c>
      <c r="S1" s="60" t="s">
        <v>58</v>
      </c>
    </row>
    <row r="2" spans="1:19" ht="39" customHeight="1" x14ac:dyDescent="0.55000000000000004">
      <c r="A2" s="72">
        <v>1</v>
      </c>
      <c r="B2" s="73" t="s">
        <v>24</v>
      </c>
      <c r="C2" s="74" t="s">
        <v>25</v>
      </c>
      <c r="D2" s="74" t="s">
        <v>59</v>
      </c>
      <c r="E2" s="75" t="s">
        <v>60</v>
      </c>
      <c r="F2" s="75" t="s">
        <v>216</v>
      </c>
      <c r="G2" s="76" t="s">
        <v>20</v>
      </c>
      <c r="H2" s="77">
        <f>IF(Requirements!$G2="Essential",9,IF(Requirements!$G2="Advanced",3,1))</f>
        <v>9</v>
      </c>
      <c r="I2" s="101">
        <v>4</v>
      </c>
      <c r="J2" s="135">
        <f>Requirements!$H$2:$H$298*(Requirements!$I$2:$I$298)</f>
        <v>36</v>
      </c>
      <c r="K2" s="77"/>
      <c r="L2" s="105">
        <v>4</v>
      </c>
      <c r="M2" s="140">
        <f>Requirements!$H$2:$H$298*(IF(Requirements!$L$2:$L$298&gt;0,Requirements!$L$2:$L$298,0))</f>
        <v>36</v>
      </c>
      <c r="N2" s="64"/>
      <c r="O2" s="105">
        <v>4</v>
      </c>
      <c r="P2" s="140">
        <f>_xlfn.SINGLE(Requirements!$H$2:$H$298)*(IF(_xlfn.SINGLE(Requirements!$O$2:$O$298)&gt;0,_xlfn.SINGLE(Requirements!$O$2:$O$298),0))</f>
        <v>36</v>
      </c>
      <c r="Q2" s="64"/>
      <c r="R2" s="105">
        <v>2</v>
      </c>
      <c r="S2" s="140">
        <f>_xlfn.SINGLE(Requirements!$H$2:$H$298)*(IF(_xlfn.SINGLE(Requirements!$R$2:$R$298)&gt;0,_xlfn.SINGLE(Requirements!$R$2:$R$298),0))</f>
        <v>18</v>
      </c>
    </row>
    <row r="3" spans="1:19" ht="39" customHeight="1" x14ac:dyDescent="0.55000000000000004">
      <c r="A3" s="78">
        <v>2</v>
      </c>
      <c r="B3" s="79" t="s">
        <v>24</v>
      </c>
      <c r="C3" s="80" t="s">
        <v>25</v>
      </c>
      <c r="D3" s="80" t="s">
        <v>61</v>
      </c>
      <c r="E3" s="81" t="s">
        <v>62</v>
      </c>
      <c r="F3" s="81" t="s">
        <v>216</v>
      </c>
      <c r="G3" s="82" t="s">
        <v>20</v>
      </c>
      <c r="H3" s="83">
        <f>IF(Requirements!$G3="Essential",9,IF(Requirements!$G3="Advanced",3,1))</f>
        <v>9</v>
      </c>
      <c r="I3" s="102">
        <v>4</v>
      </c>
      <c r="J3" s="134">
        <f>Requirements!$H$2:$H$298*(Requirements!$I$2:$I$298)</f>
        <v>36</v>
      </c>
      <c r="K3" s="83"/>
      <c r="L3" s="105">
        <v>4</v>
      </c>
      <c r="M3" s="132">
        <f>Requirements!$H$2:$H$298*(IF(Requirements!$L$2:$L$298&gt;0,Requirements!$L$2:$L$298,0))</f>
        <v>36</v>
      </c>
      <c r="N3" s="65"/>
      <c r="O3" s="105">
        <v>4</v>
      </c>
      <c r="P3" s="132">
        <f>_xlfn.SINGLE(Requirements!$H$2:$H$298)*(IF(_xlfn.SINGLE(Requirements!$O$2:$O$298)&gt;0,_xlfn.SINGLE(Requirements!$O$2:$O$298),0))</f>
        <v>36</v>
      </c>
      <c r="Q3" s="65"/>
      <c r="R3" s="105">
        <v>0</v>
      </c>
      <c r="S3" s="132">
        <f>_xlfn.SINGLE(Requirements!$H$2:$H$298)*(IF(_xlfn.SINGLE(Requirements!$R$2:$R$298)&gt;0,_xlfn.SINGLE(Requirements!$R$2:$R$298),0))</f>
        <v>0</v>
      </c>
    </row>
    <row r="4" spans="1:19" ht="39" customHeight="1" x14ac:dyDescent="0.55000000000000004">
      <c r="A4" s="78">
        <v>3</v>
      </c>
      <c r="B4" s="79" t="s">
        <v>24</v>
      </c>
      <c r="C4" s="80" t="s">
        <v>25</v>
      </c>
      <c r="D4" s="80" t="s">
        <v>63</v>
      </c>
      <c r="E4" s="81" t="s">
        <v>64</v>
      </c>
      <c r="F4" s="81" t="s">
        <v>216</v>
      </c>
      <c r="G4" s="82" t="s">
        <v>20</v>
      </c>
      <c r="H4" s="83">
        <f>IF(Requirements!$G4="Essential",9,IF(Requirements!$G4="Advanced",3,1))</f>
        <v>9</v>
      </c>
      <c r="I4" s="102">
        <v>4</v>
      </c>
      <c r="J4" s="134">
        <f>Requirements!$H$2:$H$298*(Requirements!$I$2:$I$298)</f>
        <v>36</v>
      </c>
      <c r="K4" s="83"/>
      <c r="L4" s="105">
        <v>3</v>
      </c>
      <c r="M4" s="132">
        <f>Requirements!$H$2:$H$298*(IF(Requirements!$L$2:$L$298&gt;0,Requirements!$L$2:$L$298,0))</f>
        <v>27</v>
      </c>
      <c r="N4" s="65"/>
      <c r="O4" s="105">
        <v>4</v>
      </c>
      <c r="P4" s="132">
        <f>_xlfn.SINGLE(Requirements!$H$2:$H$298)*(IF(_xlfn.SINGLE(Requirements!$O$2:$O$298)&gt;0,_xlfn.SINGLE(Requirements!$O$2:$O$298),0))</f>
        <v>36</v>
      </c>
      <c r="Q4" s="65"/>
      <c r="R4" s="105">
        <v>2</v>
      </c>
      <c r="S4" s="132">
        <f>_xlfn.SINGLE(Requirements!$H$2:$H$298)*(IF(_xlfn.SINGLE(Requirements!$R$2:$R$298)&gt;0,_xlfn.SINGLE(Requirements!$R$2:$R$298),0))</f>
        <v>18</v>
      </c>
    </row>
    <row r="5" spans="1:19" ht="39" customHeight="1" x14ac:dyDescent="0.55000000000000004">
      <c r="A5" s="78">
        <v>4</v>
      </c>
      <c r="B5" s="79" t="s">
        <v>24</v>
      </c>
      <c r="C5" s="80" t="s">
        <v>25</v>
      </c>
      <c r="D5" s="80" t="s">
        <v>65</v>
      </c>
      <c r="E5" s="81" t="s">
        <v>66</v>
      </c>
      <c r="F5" s="81" t="s">
        <v>216</v>
      </c>
      <c r="G5" s="82" t="s">
        <v>20</v>
      </c>
      <c r="H5" s="83">
        <f>IF(Requirements!$G5="Essential",9,IF(Requirements!$G5="Advanced",3,1))</f>
        <v>9</v>
      </c>
      <c r="I5" s="102">
        <v>4</v>
      </c>
      <c r="J5" s="134">
        <f>Requirements!$H$2:$H$298*(Requirements!$I$2:$I$298)</f>
        <v>36</v>
      </c>
      <c r="K5" s="83"/>
      <c r="L5" s="105">
        <v>3</v>
      </c>
      <c r="M5" s="132">
        <f>Requirements!$H$2:$H$298*(IF(Requirements!$L$2:$L$298&gt;0,Requirements!$L$2:$L$298,0))</f>
        <v>27</v>
      </c>
      <c r="N5" s="65"/>
      <c r="O5" s="105">
        <v>3</v>
      </c>
      <c r="P5" s="132">
        <f>_xlfn.SINGLE(Requirements!$H$2:$H$298)*(IF(_xlfn.SINGLE(Requirements!$O$2:$O$298)&gt;0,_xlfn.SINGLE(Requirements!$O$2:$O$298),0))</f>
        <v>27</v>
      </c>
      <c r="Q5" s="65"/>
      <c r="R5" s="105">
        <v>1</v>
      </c>
      <c r="S5" s="132">
        <f>_xlfn.SINGLE(Requirements!$H$2:$H$298)*(IF(_xlfn.SINGLE(Requirements!$R$2:$R$298)&gt;0,_xlfn.SINGLE(Requirements!$R$2:$R$298),0))</f>
        <v>9</v>
      </c>
    </row>
    <row r="6" spans="1:19" ht="39" customHeight="1" x14ac:dyDescent="0.55000000000000004">
      <c r="A6" s="78">
        <v>5</v>
      </c>
      <c r="B6" s="79" t="s">
        <v>24</v>
      </c>
      <c r="C6" s="80" t="s">
        <v>25</v>
      </c>
      <c r="D6" s="80" t="s">
        <v>67</v>
      </c>
      <c r="E6" s="81" t="s">
        <v>68</v>
      </c>
      <c r="F6" s="81" t="s">
        <v>216</v>
      </c>
      <c r="G6" s="82" t="s">
        <v>20</v>
      </c>
      <c r="H6" s="83">
        <f>IF(Requirements!$G6="Essential",9,IF(Requirements!$G6="Advanced",3,1))</f>
        <v>9</v>
      </c>
      <c r="I6" s="102">
        <v>4</v>
      </c>
      <c r="J6" s="134">
        <f>Requirements!$H$2:$H$298*(Requirements!$I$2:$I$298)</f>
        <v>36</v>
      </c>
      <c r="K6" s="83"/>
      <c r="L6" s="105">
        <v>3</v>
      </c>
      <c r="M6" s="132">
        <f>Requirements!$H$2:$H$298*(IF(Requirements!$L$2:$L$298&gt;0,Requirements!$L$2:$L$298,0))</f>
        <v>27</v>
      </c>
      <c r="N6" s="65"/>
      <c r="O6" s="105">
        <v>2</v>
      </c>
      <c r="P6" s="132">
        <f>_xlfn.SINGLE(Requirements!$H$2:$H$298)*(IF(_xlfn.SINGLE(Requirements!$O$2:$O$298)&gt;0,_xlfn.SINGLE(Requirements!$O$2:$O$298),0))</f>
        <v>18</v>
      </c>
      <c r="Q6" s="65"/>
      <c r="R6" s="105">
        <v>1</v>
      </c>
      <c r="S6" s="132">
        <f>_xlfn.SINGLE(Requirements!$H$2:$H$298)*(IF(_xlfn.SINGLE(Requirements!$R$2:$R$298)&gt;0,_xlfn.SINGLE(Requirements!$R$2:$R$298),0))</f>
        <v>9</v>
      </c>
    </row>
    <row r="7" spans="1:19" ht="39" customHeight="1" x14ac:dyDescent="0.55000000000000004">
      <c r="A7" s="78">
        <v>6</v>
      </c>
      <c r="B7" s="79" t="s">
        <v>24</v>
      </c>
      <c r="C7" s="80" t="s">
        <v>25</v>
      </c>
      <c r="D7" s="80" t="s">
        <v>69</v>
      </c>
      <c r="E7" s="81" t="s">
        <v>70</v>
      </c>
      <c r="F7" s="81" t="s">
        <v>216</v>
      </c>
      <c r="G7" s="82" t="s">
        <v>20</v>
      </c>
      <c r="H7" s="83">
        <f>IF(Requirements!$G7="Essential",9,IF(Requirements!$G7="Advanced",3,1))</f>
        <v>9</v>
      </c>
      <c r="I7" s="102">
        <v>4</v>
      </c>
      <c r="J7" s="134">
        <f>Requirements!$H$2:$H$298*(Requirements!$I$2:$I$298)</f>
        <v>36</v>
      </c>
      <c r="K7" s="83"/>
      <c r="L7" s="105">
        <v>3</v>
      </c>
      <c r="M7" s="132">
        <f>Requirements!$H$2:$H$298*(IF(Requirements!$L$2:$L$298&gt;0,Requirements!$L$2:$L$298,0))</f>
        <v>27</v>
      </c>
      <c r="N7" s="65"/>
      <c r="O7" s="105">
        <v>3</v>
      </c>
      <c r="P7" s="132">
        <f>_xlfn.SINGLE(Requirements!$H$2:$H$298)*(IF(_xlfn.SINGLE(Requirements!$O$2:$O$298)&gt;0,_xlfn.SINGLE(Requirements!$O$2:$O$298),0))</f>
        <v>27</v>
      </c>
      <c r="Q7" s="65"/>
      <c r="R7" s="105">
        <v>2</v>
      </c>
      <c r="S7" s="132">
        <f>_xlfn.SINGLE(Requirements!$H$2:$H$298)*(IF(_xlfn.SINGLE(Requirements!$R$2:$R$298)&gt;0,_xlfn.SINGLE(Requirements!$R$2:$R$298),0))</f>
        <v>18</v>
      </c>
    </row>
    <row r="8" spans="1:19" ht="39" customHeight="1" thickBot="1" x14ac:dyDescent="0.6">
      <c r="A8" s="78">
        <v>7</v>
      </c>
      <c r="B8" s="79" t="s">
        <v>24</v>
      </c>
      <c r="C8" s="80" t="s">
        <v>25</v>
      </c>
      <c r="D8" s="80" t="s">
        <v>71</v>
      </c>
      <c r="E8" s="81" t="s">
        <v>72</v>
      </c>
      <c r="F8" s="81" t="s">
        <v>216</v>
      </c>
      <c r="G8" s="82" t="s">
        <v>20</v>
      </c>
      <c r="H8" s="83">
        <f>IF(Requirements!$G8="Essential",9,IF(Requirements!$G8="Advanced",3,1))</f>
        <v>9</v>
      </c>
      <c r="I8" s="102">
        <v>4</v>
      </c>
      <c r="J8" s="134">
        <f>Requirements!$H$2:$H$298*(Requirements!$I$2:$I$298)</f>
        <v>36</v>
      </c>
      <c r="K8" s="83"/>
      <c r="L8" s="105">
        <v>4</v>
      </c>
      <c r="M8" s="132">
        <f>Requirements!$H$2:$H$298*(IF(Requirements!$L$2:$L$298&gt;0,Requirements!$L$2:$L$298,0))</f>
        <v>36</v>
      </c>
      <c r="N8" s="65"/>
      <c r="O8" s="105">
        <v>4</v>
      </c>
      <c r="P8" s="132">
        <f>_xlfn.SINGLE(Requirements!$H$2:$H$298)*(IF(_xlfn.SINGLE(Requirements!$O$2:$O$298)&gt;0,_xlfn.SINGLE(Requirements!$O$2:$O$298),0))</f>
        <v>36</v>
      </c>
      <c r="Q8" s="65"/>
      <c r="R8" s="105">
        <v>2</v>
      </c>
      <c r="S8" s="132">
        <f>_xlfn.SINGLE(Requirements!$H$2:$H$298)*(IF(_xlfn.SINGLE(Requirements!$R$2:$R$298)&gt;0,_xlfn.SINGLE(Requirements!$R$2:$R$298),0))</f>
        <v>18</v>
      </c>
    </row>
    <row r="9" spans="1:19" ht="39" customHeight="1" x14ac:dyDescent="0.55000000000000004">
      <c r="A9" s="72">
        <v>8</v>
      </c>
      <c r="B9" s="73" t="s">
        <v>24</v>
      </c>
      <c r="C9" s="74" t="s">
        <v>26</v>
      </c>
      <c r="D9" s="74" t="s">
        <v>73</v>
      </c>
      <c r="E9" s="75" t="s">
        <v>74</v>
      </c>
      <c r="F9" s="75" t="s">
        <v>216</v>
      </c>
      <c r="G9" s="76" t="s">
        <v>20</v>
      </c>
      <c r="H9" s="77">
        <f>IF(Requirements!$G9="Essential",9,IF(Requirements!$G9="Advanced",3,1))</f>
        <v>9</v>
      </c>
      <c r="I9" s="102">
        <v>4</v>
      </c>
      <c r="J9" s="134">
        <f>Requirements!$H$2:$H$298*(Requirements!$I$2:$I$298)</f>
        <v>36</v>
      </c>
      <c r="K9" s="77"/>
      <c r="L9" s="105">
        <v>3.4</v>
      </c>
      <c r="M9" s="140">
        <f>Requirements!$H$2:$H$298*(IF(Requirements!$L$2:$L$298&gt;0,Requirements!$L$2:$L$298,0))</f>
        <v>30.599999999999998</v>
      </c>
      <c r="N9" s="64"/>
      <c r="O9" s="105">
        <v>2</v>
      </c>
      <c r="P9" s="140">
        <f>_xlfn.SINGLE(Requirements!$H$2:$H$298)*(IF(_xlfn.SINGLE(Requirements!$O$2:$O$298)&gt;0,_xlfn.SINGLE(Requirements!$O$2:$O$298),0))</f>
        <v>18</v>
      </c>
      <c r="Q9" s="64"/>
      <c r="R9" s="105">
        <v>3</v>
      </c>
      <c r="S9" s="140">
        <f>_xlfn.SINGLE(Requirements!$H$2:$H$298)*(IF(_xlfn.SINGLE(Requirements!$R$2:$R$298)&gt;0,_xlfn.SINGLE(Requirements!$R$2:$R$298),0))</f>
        <v>27</v>
      </c>
    </row>
    <row r="10" spans="1:19" ht="39" customHeight="1" x14ac:dyDescent="0.55000000000000004">
      <c r="A10" s="78">
        <v>9</v>
      </c>
      <c r="B10" s="79" t="s">
        <v>24</v>
      </c>
      <c r="C10" s="80" t="s">
        <v>26</v>
      </c>
      <c r="D10" s="80" t="s">
        <v>75</v>
      </c>
      <c r="E10" s="81" t="s">
        <v>76</v>
      </c>
      <c r="F10" s="81" t="s">
        <v>216</v>
      </c>
      <c r="G10" s="82" t="s">
        <v>20</v>
      </c>
      <c r="H10" s="83">
        <f>IF(Requirements!$G10="Essential",9,IF(Requirements!$G10="Advanced",3,1))</f>
        <v>9</v>
      </c>
      <c r="I10" s="102">
        <v>4</v>
      </c>
      <c r="J10" s="134">
        <f>Requirements!$H$2:$H$298*(Requirements!$I$2:$I$298)</f>
        <v>36</v>
      </c>
      <c r="K10" s="83"/>
      <c r="L10" s="105">
        <v>4</v>
      </c>
      <c r="M10" s="132">
        <f>Requirements!$H$2:$H$298*(IF(Requirements!$L$2:$L$298&gt;0,Requirements!$L$2:$L$298,0))</f>
        <v>36</v>
      </c>
      <c r="N10" s="65"/>
      <c r="O10" s="105">
        <v>2</v>
      </c>
      <c r="P10" s="132">
        <f>_xlfn.SINGLE(Requirements!$H$2:$H$298)*(IF(_xlfn.SINGLE(Requirements!$O$2:$O$298)&gt;0,_xlfn.SINGLE(Requirements!$O$2:$O$298),0))</f>
        <v>18</v>
      </c>
      <c r="Q10" s="65"/>
      <c r="R10" s="105">
        <v>2</v>
      </c>
      <c r="S10" s="132">
        <f>_xlfn.SINGLE(Requirements!$H$2:$H$298)*(IF(_xlfn.SINGLE(Requirements!$R$2:$R$298)&gt;0,_xlfn.SINGLE(Requirements!$R$2:$R$298),0))</f>
        <v>18</v>
      </c>
    </row>
    <row r="11" spans="1:19" ht="39" customHeight="1" x14ac:dyDescent="0.55000000000000004">
      <c r="A11" s="78">
        <v>10</v>
      </c>
      <c r="B11" s="79" t="s">
        <v>24</v>
      </c>
      <c r="C11" s="80" t="s">
        <v>26</v>
      </c>
      <c r="D11" s="80" t="s">
        <v>77</v>
      </c>
      <c r="E11" s="81" t="s">
        <v>78</v>
      </c>
      <c r="F11" s="81" t="s">
        <v>216</v>
      </c>
      <c r="G11" s="82" t="s">
        <v>20</v>
      </c>
      <c r="H11" s="83">
        <f>IF(Requirements!$G11="Essential",9,IF(Requirements!$G11="Advanced",3,1))</f>
        <v>9</v>
      </c>
      <c r="I11" s="102">
        <v>4</v>
      </c>
      <c r="J11" s="134">
        <f>Requirements!$H$2:$H$298*(Requirements!$I$2:$I$298)</f>
        <v>36</v>
      </c>
      <c r="K11" s="83"/>
      <c r="L11" s="105">
        <v>3</v>
      </c>
      <c r="M11" s="132">
        <f>Requirements!$H$2:$H$298*(IF(Requirements!$L$2:$L$298&gt;0,Requirements!$L$2:$L$298,0))</f>
        <v>27</v>
      </c>
      <c r="N11" s="65"/>
      <c r="O11" s="105">
        <v>3</v>
      </c>
      <c r="P11" s="132">
        <f>_xlfn.SINGLE(Requirements!$H$2:$H$298)*(IF(_xlfn.SINGLE(Requirements!$O$2:$O$298)&gt;0,_xlfn.SINGLE(Requirements!$O$2:$O$298),0))</f>
        <v>27</v>
      </c>
      <c r="Q11" s="65"/>
      <c r="R11" s="105">
        <v>2</v>
      </c>
      <c r="S11" s="132">
        <f>_xlfn.SINGLE(Requirements!$H$2:$H$298)*(IF(_xlfn.SINGLE(Requirements!$R$2:$R$298)&gt;0,_xlfn.SINGLE(Requirements!$R$2:$R$298),0))</f>
        <v>18</v>
      </c>
    </row>
    <row r="12" spans="1:19" ht="39" customHeight="1" x14ac:dyDescent="0.55000000000000004">
      <c r="A12" s="78">
        <v>11</v>
      </c>
      <c r="B12" s="79" t="s">
        <v>24</v>
      </c>
      <c r="C12" s="80" t="s">
        <v>26</v>
      </c>
      <c r="D12" s="80" t="s">
        <v>79</v>
      </c>
      <c r="E12" s="81" t="s">
        <v>80</v>
      </c>
      <c r="F12" s="81" t="s">
        <v>216</v>
      </c>
      <c r="G12" s="82" t="s">
        <v>20</v>
      </c>
      <c r="H12" s="83">
        <f>IF(Requirements!$G12="Essential",9,IF(Requirements!$G12="Advanced",3,1))</f>
        <v>9</v>
      </c>
      <c r="I12" s="102">
        <v>4</v>
      </c>
      <c r="J12" s="134">
        <f>Requirements!$H$2:$H$298*(Requirements!$I$2:$I$298)</f>
        <v>36</v>
      </c>
      <c r="K12" s="83"/>
      <c r="L12" s="105">
        <v>3</v>
      </c>
      <c r="M12" s="132">
        <f>Requirements!$H$2:$H$298*(IF(Requirements!$L$2:$L$298&gt;0,Requirements!$L$2:$L$298,0))</f>
        <v>27</v>
      </c>
      <c r="N12" s="65"/>
      <c r="O12" s="105">
        <v>2</v>
      </c>
      <c r="P12" s="132">
        <f>_xlfn.SINGLE(Requirements!$H$2:$H$298)*(IF(_xlfn.SINGLE(Requirements!$O$2:$O$298)&gt;0,_xlfn.SINGLE(Requirements!$O$2:$O$298),0))</f>
        <v>18</v>
      </c>
      <c r="Q12" s="65"/>
      <c r="R12" s="105">
        <v>3</v>
      </c>
      <c r="S12" s="132">
        <f>_xlfn.SINGLE(Requirements!$H$2:$H$298)*(IF(_xlfn.SINGLE(Requirements!$R$2:$R$298)&gt;0,_xlfn.SINGLE(Requirements!$R$2:$R$298),0))</f>
        <v>27</v>
      </c>
    </row>
    <row r="13" spans="1:19" ht="39" customHeight="1" x14ac:dyDescent="0.55000000000000004">
      <c r="A13" s="78">
        <v>12</v>
      </c>
      <c r="B13" s="79" t="s">
        <v>24</v>
      </c>
      <c r="C13" s="80" t="s">
        <v>26</v>
      </c>
      <c r="D13" s="80" t="s">
        <v>81</v>
      </c>
      <c r="E13" s="81" t="s">
        <v>82</v>
      </c>
      <c r="F13" s="81" t="s">
        <v>216</v>
      </c>
      <c r="G13" s="82" t="s">
        <v>21</v>
      </c>
      <c r="H13" s="83">
        <f>IF(Requirements!$G13="Essential",9,IF(Requirements!$G13="Advanced",3,1))</f>
        <v>3</v>
      </c>
      <c r="I13" s="102">
        <v>4</v>
      </c>
      <c r="J13" s="134">
        <f>Requirements!$H$2:$H$298*(Requirements!$I$2:$I$298)</f>
        <v>12</v>
      </c>
      <c r="K13" s="83"/>
      <c r="L13" s="105">
        <v>2</v>
      </c>
      <c r="M13" s="132">
        <f>Requirements!$H$2:$H$298*(IF(Requirements!$L$2:$L$298&gt;0,Requirements!$L$2:$L$298,0))</f>
        <v>6</v>
      </c>
      <c r="N13" s="65"/>
      <c r="O13" s="105">
        <v>2</v>
      </c>
      <c r="P13" s="132">
        <f>_xlfn.SINGLE(Requirements!$H$2:$H$298)*(IF(_xlfn.SINGLE(Requirements!$O$2:$O$298)&gt;0,_xlfn.SINGLE(Requirements!$O$2:$O$298),0))</f>
        <v>6</v>
      </c>
      <c r="Q13" s="65"/>
      <c r="R13" s="105">
        <v>3</v>
      </c>
      <c r="S13" s="132">
        <f>_xlfn.SINGLE(Requirements!$H$2:$H$298)*(IF(_xlfn.SINGLE(Requirements!$R$2:$R$298)&gt;0,_xlfn.SINGLE(Requirements!$R$2:$R$298),0))</f>
        <v>9</v>
      </c>
    </row>
    <row r="14" spans="1:19" ht="39" customHeight="1" x14ac:dyDescent="0.55000000000000004">
      <c r="A14" s="78">
        <v>13</v>
      </c>
      <c r="B14" s="79" t="s">
        <v>24</v>
      </c>
      <c r="C14" s="80" t="s">
        <v>26</v>
      </c>
      <c r="D14" s="80" t="s">
        <v>83</v>
      </c>
      <c r="E14" s="81" t="s">
        <v>84</v>
      </c>
      <c r="F14" s="81" t="s">
        <v>216</v>
      </c>
      <c r="G14" s="82" t="s">
        <v>20</v>
      </c>
      <c r="H14" s="83">
        <f>IF(Requirements!$G14="Essential",9,IF(Requirements!$G14="Advanced",3,1))</f>
        <v>9</v>
      </c>
      <c r="I14" s="102">
        <v>4</v>
      </c>
      <c r="J14" s="134">
        <f>Requirements!$H$2:$H$298*(Requirements!$I$2:$I$298)</f>
        <v>36</v>
      </c>
      <c r="K14" s="83"/>
      <c r="L14" s="105">
        <v>2</v>
      </c>
      <c r="M14" s="132">
        <f>Requirements!$H$2:$H$298*(IF(Requirements!$L$2:$L$298&gt;0,Requirements!$L$2:$L$298,0))</f>
        <v>18</v>
      </c>
      <c r="N14" s="65"/>
      <c r="O14" s="105">
        <v>2</v>
      </c>
      <c r="P14" s="132">
        <f>_xlfn.SINGLE(Requirements!$H$2:$H$298)*(IF(_xlfn.SINGLE(Requirements!$O$2:$O$298)&gt;0,_xlfn.SINGLE(Requirements!$O$2:$O$298),0))</f>
        <v>18</v>
      </c>
      <c r="Q14" s="65"/>
      <c r="R14" s="105">
        <v>2</v>
      </c>
      <c r="S14" s="132">
        <f>_xlfn.SINGLE(Requirements!$H$2:$H$298)*(IF(_xlfn.SINGLE(Requirements!$R$2:$R$298)&gt;0,_xlfn.SINGLE(Requirements!$R$2:$R$298),0))</f>
        <v>18</v>
      </c>
    </row>
    <row r="15" spans="1:19" ht="39" customHeight="1" x14ac:dyDescent="0.55000000000000004">
      <c r="A15" s="78">
        <v>14</v>
      </c>
      <c r="B15" s="79" t="s">
        <v>24</v>
      </c>
      <c r="C15" s="80" t="s">
        <v>26</v>
      </c>
      <c r="D15" s="80" t="s">
        <v>85</v>
      </c>
      <c r="E15" s="81" t="s">
        <v>86</v>
      </c>
      <c r="F15" s="81" t="s">
        <v>216</v>
      </c>
      <c r="G15" s="82" t="s">
        <v>20</v>
      </c>
      <c r="H15" s="83">
        <f>IF(Requirements!$G15="Essential",9,IF(Requirements!$G15="Advanced",3,1))</f>
        <v>9</v>
      </c>
      <c r="I15" s="102">
        <v>4</v>
      </c>
      <c r="J15" s="134">
        <f>Requirements!$H$2:$H$298*(Requirements!$I$2:$I$298)</f>
        <v>36</v>
      </c>
      <c r="K15" s="83"/>
      <c r="L15" s="105">
        <v>4</v>
      </c>
      <c r="M15" s="132">
        <f>Requirements!$H$2:$H$298*(IF(Requirements!$L$2:$L$298&gt;0,Requirements!$L$2:$L$298,0))</f>
        <v>36</v>
      </c>
      <c r="N15" s="65"/>
      <c r="O15" s="105">
        <v>2</v>
      </c>
      <c r="P15" s="132">
        <f>_xlfn.SINGLE(Requirements!$H$2:$H$298)*(IF(_xlfn.SINGLE(Requirements!$O$2:$O$298)&gt;0,_xlfn.SINGLE(Requirements!$O$2:$O$298),0))</f>
        <v>18</v>
      </c>
      <c r="Q15" s="65"/>
      <c r="R15" s="105">
        <v>1</v>
      </c>
      <c r="S15" s="132">
        <f>_xlfn.SINGLE(Requirements!$H$2:$H$298)*(IF(_xlfn.SINGLE(Requirements!$R$2:$R$298)&gt;0,_xlfn.SINGLE(Requirements!$R$2:$R$298),0))</f>
        <v>9</v>
      </c>
    </row>
    <row r="16" spans="1:19" ht="39" customHeight="1" thickBot="1" x14ac:dyDescent="0.6">
      <c r="A16" s="84">
        <v>15</v>
      </c>
      <c r="B16" s="85" t="s">
        <v>24</v>
      </c>
      <c r="C16" s="86" t="s">
        <v>26</v>
      </c>
      <c r="D16" s="86" t="s">
        <v>87</v>
      </c>
      <c r="E16" s="87" t="s">
        <v>88</v>
      </c>
      <c r="F16" s="87" t="s">
        <v>216</v>
      </c>
      <c r="G16" s="88" t="s">
        <v>20</v>
      </c>
      <c r="H16" s="89">
        <f>IF(Requirements!$G16="Essential",9,IF(Requirements!$G16="Advanced",3,1))</f>
        <v>9</v>
      </c>
      <c r="I16" s="103">
        <v>4</v>
      </c>
      <c r="J16" s="136">
        <f>Requirements!$H$2:$H$298*(Requirements!$I$2:$I$298)</f>
        <v>36</v>
      </c>
      <c r="K16" s="89"/>
      <c r="L16" s="105">
        <v>2</v>
      </c>
      <c r="M16" s="139">
        <f>Requirements!$H$2:$H$298*(IF(Requirements!$L$2:$L$298&gt;0,Requirements!$L$2:$L$298,0))</f>
        <v>18</v>
      </c>
      <c r="N16" s="66"/>
      <c r="O16" s="105">
        <v>2</v>
      </c>
      <c r="P16" s="139">
        <f>_xlfn.SINGLE(Requirements!$H$2:$H$298)*(IF(_xlfn.SINGLE(Requirements!$O$2:$O$298)&gt;0,_xlfn.SINGLE(Requirements!$O$2:$O$298),0))</f>
        <v>18</v>
      </c>
      <c r="Q16" s="66"/>
      <c r="R16" s="105">
        <v>3</v>
      </c>
      <c r="S16" s="139">
        <f>_xlfn.SINGLE(Requirements!$H$2:$H$298)*(IF(_xlfn.SINGLE(Requirements!$R$2:$R$298)&gt;0,_xlfn.SINGLE(Requirements!$R$2:$R$298),0))</f>
        <v>27</v>
      </c>
    </row>
    <row r="17" spans="1:19" ht="39" customHeight="1" x14ac:dyDescent="0.55000000000000004">
      <c r="A17" s="72">
        <v>16</v>
      </c>
      <c r="B17" s="73" t="s">
        <v>28</v>
      </c>
      <c r="C17" s="74" t="s">
        <v>39</v>
      </c>
      <c r="D17" s="90" t="s">
        <v>89</v>
      </c>
      <c r="E17" s="75" t="s">
        <v>309</v>
      </c>
      <c r="F17" s="75" t="s">
        <v>216</v>
      </c>
      <c r="G17" s="76" t="s">
        <v>20</v>
      </c>
      <c r="H17" s="77">
        <f>IF(Requirements!$G17="Essential",9,IF(Requirements!$G17="Advanced",3,1))</f>
        <v>9</v>
      </c>
      <c r="I17" s="101">
        <v>4</v>
      </c>
      <c r="J17" s="135">
        <f>Requirements!$H$2:$H$298*(Requirements!$I$2:$I$298)</f>
        <v>36</v>
      </c>
      <c r="K17" s="77"/>
      <c r="L17" s="105">
        <v>3</v>
      </c>
      <c r="M17" s="140">
        <f>Requirements!$H$2:$H$298*(IF(Requirements!$L$2:$L$298&gt;0,Requirements!$L$2:$L$298,0))</f>
        <v>27</v>
      </c>
      <c r="N17" s="64"/>
      <c r="O17" s="105">
        <v>3</v>
      </c>
      <c r="P17" s="140">
        <f>_xlfn.SINGLE(Requirements!$H$2:$H$298)*(IF(_xlfn.SINGLE(Requirements!$O$2:$O$298)&gt;0,_xlfn.SINGLE(Requirements!$O$2:$O$298),0))</f>
        <v>27</v>
      </c>
      <c r="Q17" s="64"/>
      <c r="R17" s="105">
        <v>2</v>
      </c>
      <c r="S17" s="140">
        <f>_xlfn.SINGLE(Requirements!$H$2:$H$298)*(IF(_xlfn.SINGLE(Requirements!$R$2:$R$298)&gt;0,_xlfn.SINGLE(Requirements!$R$2:$R$298),0))</f>
        <v>18</v>
      </c>
    </row>
    <row r="18" spans="1:19" ht="39" customHeight="1" x14ac:dyDescent="0.55000000000000004">
      <c r="A18" s="78">
        <v>17</v>
      </c>
      <c r="B18" s="79" t="s">
        <v>28</v>
      </c>
      <c r="C18" s="80" t="s">
        <v>39</v>
      </c>
      <c r="D18" s="91" t="s">
        <v>89</v>
      </c>
      <c r="E18" s="81" t="s">
        <v>310</v>
      </c>
      <c r="F18" s="81" t="s">
        <v>216</v>
      </c>
      <c r="G18" s="82" t="s">
        <v>20</v>
      </c>
      <c r="H18" s="83">
        <f>IF(Requirements!$G18="Essential",9,IF(Requirements!$G18="Advanced",3,1))</f>
        <v>9</v>
      </c>
      <c r="I18" s="102">
        <v>4</v>
      </c>
      <c r="J18" s="134">
        <f>Requirements!$H$2:$H$298*(Requirements!$I$2:$I$298)</f>
        <v>36</v>
      </c>
      <c r="K18" s="83"/>
      <c r="L18" s="105">
        <v>3</v>
      </c>
      <c r="M18" s="132">
        <f>Requirements!$H$2:$H$298*(IF(Requirements!$L$2:$L$298&gt;0,Requirements!$L$2:$L$298,0))</f>
        <v>27</v>
      </c>
      <c r="N18" s="65"/>
      <c r="O18" s="105">
        <v>4</v>
      </c>
      <c r="P18" s="132">
        <f>_xlfn.SINGLE(Requirements!$H$2:$H$298)*(IF(_xlfn.SINGLE(Requirements!$O$2:$O$298)&gt;0,_xlfn.SINGLE(Requirements!$O$2:$O$298),0))</f>
        <v>36</v>
      </c>
      <c r="Q18" s="65"/>
      <c r="R18" s="105">
        <v>0</v>
      </c>
      <c r="S18" s="132">
        <f>_xlfn.SINGLE(Requirements!$H$2:$H$298)*(IF(_xlfn.SINGLE(Requirements!$R$2:$R$298)&gt;0,_xlfn.SINGLE(Requirements!$R$2:$R$298),0))</f>
        <v>0</v>
      </c>
    </row>
    <row r="19" spans="1:19" ht="39" customHeight="1" x14ac:dyDescent="0.55000000000000004">
      <c r="A19" s="78">
        <v>18</v>
      </c>
      <c r="B19" s="79" t="s">
        <v>28</v>
      </c>
      <c r="C19" s="80" t="s">
        <v>39</v>
      </c>
      <c r="D19" s="91" t="s">
        <v>90</v>
      </c>
      <c r="E19" s="81" t="s">
        <v>311</v>
      </c>
      <c r="F19" s="81" t="s">
        <v>216</v>
      </c>
      <c r="G19" s="82" t="s">
        <v>20</v>
      </c>
      <c r="H19" s="83">
        <f>IF(Requirements!$G19="Essential",9,IF(Requirements!$G19="Advanced",3,1))</f>
        <v>9</v>
      </c>
      <c r="I19" s="102">
        <v>4</v>
      </c>
      <c r="J19" s="134">
        <f>Requirements!$H$2:$H$298*(Requirements!$I$2:$I$298)</f>
        <v>36</v>
      </c>
      <c r="K19" s="83"/>
      <c r="L19" s="105">
        <v>3</v>
      </c>
      <c r="M19" s="132">
        <f>Requirements!$H$2:$H$298*(IF(Requirements!$L$2:$L$298&gt;0,Requirements!$L$2:$L$298,0))</f>
        <v>27</v>
      </c>
      <c r="N19" s="65"/>
      <c r="O19" s="105">
        <v>3</v>
      </c>
      <c r="P19" s="132">
        <f>_xlfn.SINGLE(Requirements!$H$2:$H$298)*(IF(_xlfn.SINGLE(Requirements!$O$2:$O$298)&gt;0,_xlfn.SINGLE(Requirements!$O$2:$O$298),0))</f>
        <v>27</v>
      </c>
      <c r="Q19" s="65"/>
      <c r="R19" s="105">
        <v>0</v>
      </c>
      <c r="S19" s="132">
        <f>_xlfn.SINGLE(Requirements!$H$2:$H$298)*(IF(_xlfn.SINGLE(Requirements!$R$2:$R$298)&gt;0,_xlfn.SINGLE(Requirements!$R$2:$R$298),0))</f>
        <v>0</v>
      </c>
    </row>
    <row r="20" spans="1:19" ht="39" customHeight="1" x14ac:dyDescent="0.55000000000000004">
      <c r="A20" s="78">
        <v>19</v>
      </c>
      <c r="B20" s="79" t="s">
        <v>28</v>
      </c>
      <c r="C20" s="80" t="s">
        <v>39</v>
      </c>
      <c r="D20" s="91" t="s">
        <v>91</v>
      </c>
      <c r="E20" s="81" t="s">
        <v>235</v>
      </c>
      <c r="F20" s="81" t="s">
        <v>216</v>
      </c>
      <c r="G20" s="82" t="s">
        <v>20</v>
      </c>
      <c r="H20" s="83">
        <f>IF(Requirements!$G20="Essential",9,IF(Requirements!$G20="Advanced",3,1))</f>
        <v>9</v>
      </c>
      <c r="I20" s="102">
        <v>4</v>
      </c>
      <c r="J20" s="134">
        <f>Requirements!$H$2:$H$298*(Requirements!$I$2:$I$298)</f>
        <v>36</v>
      </c>
      <c r="K20" s="83"/>
      <c r="L20" s="105">
        <v>4</v>
      </c>
      <c r="M20" s="132">
        <f>Requirements!$H$2:$H$298*(IF(Requirements!$L$2:$L$298&gt;0,Requirements!$L$2:$L$298,0))</f>
        <v>36</v>
      </c>
      <c r="N20" s="65"/>
      <c r="O20" s="105">
        <v>4</v>
      </c>
      <c r="P20" s="132">
        <f>_xlfn.SINGLE(Requirements!$H$2:$H$298)*(IF(_xlfn.SINGLE(Requirements!$O$2:$O$298)&gt;0,_xlfn.SINGLE(Requirements!$O$2:$O$298),0))</f>
        <v>36</v>
      </c>
      <c r="Q20" s="65"/>
      <c r="R20" s="105">
        <v>2</v>
      </c>
      <c r="S20" s="132">
        <f>_xlfn.SINGLE(Requirements!$H$2:$H$298)*(IF(_xlfn.SINGLE(Requirements!$R$2:$R$298)&gt;0,_xlfn.SINGLE(Requirements!$R$2:$R$298),0))</f>
        <v>18</v>
      </c>
    </row>
    <row r="21" spans="1:19" ht="39" customHeight="1" x14ac:dyDescent="0.55000000000000004">
      <c r="A21" s="78">
        <v>20</v>
      </c>
      <c r="B21" s="79" t="s">
        <v>28</v>
      </c>
      <c r="C21" s="80" t="s">
        <v>39</v>
      </c>
      <c r="D21" s="91" t="s">
        <v>92</v>
      </c>
      <c r="E21" s="81" t="s">
        <v>236</v>
      </c>
      <c r="F21" s="81" t="s">
        <v>216</v>
      </c>
      <c r="G21" s="82" t="s">
        <v>20</v>
      </c>
      <c r="H21" s="83">
        <f>IF(Requirements!$G21="Essential",9,IF(Requirements!$G21="Advanced",3,1))</f>
        <v>9</v>
      </c>
      <c r="I21" s="102">
        <v>4</v>
      </c>
      <c r="J21" s="134">
        <f>Requirements!$H$2:$H$298*(Requirements!$I$2:$I$298)</f>
        <v>36</v>
      </c>
      <c r="K21" s="83"/>
      <c r="L21" s="105">
        <v>3</v>
      </c>
      <c r="M21" s="132">
        <f>Requirements!$H$2:$H$298*(IF(Requirements!$L$2:$L$298&gt;0,Requirements!$L$2:$L$298,0))</f>
        <v>27</v>
      </c>
      <c r="N21" s="65"/>
      <c r="O21" s="105">
        <v>3</v>
      </c>
      <c r="P21" s="132">
        <f>_xlfn.SINGLE(Requirements!$H$2:$H$298)*(IF(_xlfn.SINGLE(Requirements!$O$2:$O$298)&gt;0,_xlfn.SINGLE(Requirements!$O$2:$O$298),0))</f>
        <v>27</v>
      </c>
      <c r="Q21" s="65"/>
      <c r="R21" s="105">
        <v>2</v>
      </c>
      <c r="S21" s="132">
        <f>_xlfn.SINGLE(Requirements!$H$2:$H$298)*(IF(_xlfn.SINGLE(Requirements!$R$2:$R$298)&gt;0,_xlfn.SINGLE(Requirements!$R$2:$R$298),0))</f>
        <v>18</v>
      </c>
    </row>
    <row r="22" spans="1:19" ht="39" customHeight="1" thickBot="1" x14ac:dyDescent="0.6">
      <c r="A22" s="172">
        <v>21</v>
      </c>
      <c r="B22" s="92" t="s">
        <v>28</v>
      </c>
      <c r="C22" s="93" t="s">
        <v>39</v>
      </c>
      <c r="D22" s="94" t="s">
        <v>93</v>
      </c>
      <c r="E22" s="95" t="s">
        <v>237</v>
      </c>
      <c r="F22" s="95" t="s">
        <v>216</v>
      </c>
      <c r="G22" s="96" t="s">
        <v>21</v>
      </c>
      <c r="H22" s="97">
        <f>IF(Requirements!$G22="Essential",9,IF(Requirements!$G22="Advanced",3,1))</f>
        <v>3</v>
      </c>
      <c r="I22" s="104">
        <v>4</v>
      </c>
      <c r="J22" s="131">
        <f>Requirements!$H$2:$H$298*(Requirements!$I$2:$I$298)</f>
        <v>12</v>
      </c>
      <c r="K22" s="97"/>
      <c r="L22" s="106">
        <v>3</v>
      </c>
      <c r="M22" s="129">
        <f>Requirements!$H$2:$H$298*(IF(Requirements!$L$2:$L$298&gt;0,Requirements!$L$2:$L$298,0))</f>
        <v>9</v>
      </c>
      <c r="N22" s="98"/>
      <c r="O22" s="106">
        <v>3</v>
      </c>
      <c r="P22" s="129">
        <f>_xlfn.SINGLE(Requirements!$H$2:$H$298)*(IF(_xlfn.SINGLE(Requirements!$O$2:$O$298)&gt;0,_xlfn.SINGLE(Requirements!$O$2:$O$298),0))</f>
        <v>9</v>
      </c>
      <c r="Q22" s="98"/>
      <c r="R22" s="106">
        <v>2</v>
      </c>
      <c r="S22" s="129">
        <f>_xlfn.SINGLE(Requirements!$H$2:$H$298)*(IF(_xlfn.SINGLE(Requirements!$R$2:$R$298)&gt;0,_xlfn.SINGLE(Requirements!$R$2:$R$298),0))</f>
        <v>6</v>
      </c>
    </row>
    <row r="23" spans="1:19" s="126" customFormat="1" ht="39" customHeight="1" thickTop="1" x14ac:dyDescent="0.55000000000000004">
      <c r="A23" s="173">
        <v>22</v>
      </c>
      <c r="B23" s="118" t="s">
        <v>28</v>
      </c>
      <c r="C23" s="119" t="s">
        <v>194</v>
      </c>
      <c r="D23" s="120" t="s">
        <v>195</v>
      </c>
      <c r="E23" s="121" t="s">
        <v>312</v>
      </c>
      <c r="F23" s="121" t="s">
        <v>216</v>
      </c>
      <c r="G23" s="122" t="s">
        <v>20</v>
      </c>
      <c r="H23" s="123">
        <f>IF(Requirements!$G23="Essential",9,IF(Requirements!$G23="Advanced",3,1))</f>
        <v>9</v>
      </c>
      <c r="I23" s="124">
        <v>4</v>
      </c>
      <c r="J23" s="137">
        <f>Requirements!$H$2:$H$298*(Requirements!$I$2:$I$298)</f>
        <v>36</v>
      </c>
      <c r="K23" s="123"/>
      <c r="L23" s="125">
        <v>4</v>
      </c>
      <c r="M23" s="138">
        <f>Requirements!$H$2:$H$298*(IF(Requirements!$L$2:$L$298&gt;0,Requirements!$L$2:$L$298,0))</f>
        <v>36</v>
      </c>
      <c r="N23" s="117"/>
      <c r="O23" s="125">
        <v>4</v>
      </c>
      <c r="P23" s="138">
        <f>_xlfn.SINGLE(Requirements!$H$2:$H$298)*(IF(_xlfn.SINGLE(Requirements!$O$2:$O$298)&gt;0,_xlfn.SINGLE(Requirements!$O$2:$O$298),0))</f>
        <v>36</v>
      </c>
      <c r="Q23" s="117"/>
      <c r="R23" s="125">
        <v>2</v>
      </c>
      <c r="S23" s="138">
        <f>_xlfn.SINGLE(Requirements!$H$2:$H$298)*(IF(_xlfn.SINGLE(Requirements!$R$2:$R$298)&gt;0,_xlfn.SINGLE(Requirements!$R$2:$R$298),0))</f>
        <v>18</v>
      </c>
    </row>
    <row r="24" spans="1:19" ht="39" customHeight="1" x14ac:dyDescent="0.55000000000000004">
      <c r="A24" s="78">
        <v>23</v>
      </c>
      <c r="B24" s="79" t="s">
        <v>28</v>
      </c>
      <c r="C24" s="80" t="s">
        <v>194</v>
      </c>
      <c r="D24" s="91" t="s">
        <v>195</v>
      </c>
      <c r="E24" s="81" t="s">
        <v>313</v>
      </c>
      <c r="F24" s="81" t="s">
        <v>216</v>
      </c>
      <c r="G24" s="82" t="s">
        <v>20</v>
      </c>
      <c r="H24" s="83">
        <f>IF(Requirements!$G24="Essential",9,IF(Requirements!$G24="Advanced",3,1))</f>
        <v>9</v>
      </c>
      <c r="I24" s="102">
        <v>4</v>
      </c>
      <c r="J24" s="134">
        <f>Requirements!$H$2:$H$298*(Requirements!$I$2:$I$298)</f>
        <v>36</v>
      </c>
      <c r="K24" s="83"/>
      <c r="L24" s="105">
        <v>3</v>
      </c>
      <c r="M24" s="132">
        <f>Requirements!$H$2:$H$298*(IF(Requirements!$L$2:$L$298&gt;0,Requirements!$L$2:$L$298,0))</f>
        <v>27</v>
      </c>
      <c r="N24" s="65"/>
      <c r="O24" s="105">
        <v>4</v>
      </c>
      <c r="P24" s="132">
        <f>_xlfn.SINGLE(Requirements!$H$2:$H$298)*(IF(_xlfn.SINGLE(Requirements!$O$2:$O$298)&gt;0,_xlfn.SINGLE(Requirements!$O$2:$O$298),0))</f>
        <v>36</v>
      </c>
      <c r="Q24" s="65"/>
      <c r="R24" s="105">
        <v>2</v>
      </c>
      <c r="S24" s="132">
        <f>_xlfn.SINGLE(Requirements!$H$2:$H$298)*(IF(_xlfn.SINGLE(Requirements!$R$2:$R$298)&gt;0,_xlfn.SINGLE(Requirements!$R$2:$R$298),0))</f>
        <v>18</v>
      </c>
    </row>
    <row r="25" spans="1:19" ht="39" customHeight="1" x14ac:dyDescent="0.55000000000000004">
      <c r="A25" s="78">
        <v>24</v>
      </c>
      <c r="B25" s="79" t="s">
        <v>28</v>
      </c>
      <c r="C25" s="80" t="s">
        <v>194</v>
      </c>
      <c r="D25" s="91" t="s">
        <v>94</v>
      </c>
      <c r="E25" s="81" t="s">
        <v>314</v>
      </c>
      <c r="F25" s="81" t="s">
        <v>216</v>
      </c>
      <c r="G25" s="82" t="s">
        <v>20</v>
      </c>
      <c r="H25" s="83">
        <f>IF(Requirements!$G25="Essential",9,IF(Requirements!$G25="Advanced",3,1))</f>
        <v>9</v>
      </c>
      <c r="I25" s="102">
        <v>4</v>
      </c>
      <c r="J25" s="134">
        <f>Requirements!$H$2:$H$298*(Requirements!$I$2:$I$298)</f>
        <v>36</v>
      </c>
      <c r="K25" s="83"/>
      <c r="L25" s="105"/>
      <c r="M25" s="132">
        <f>Requirements!$H$2:$H$298*(IF(Requirements!$L$2:$L$298&gt;0,Requirements!$L$2:$L$298,0))</f>
        <v>0</v>
      </c>
      <c r="N25" s="65"/>
      <c r="O25" s="105">
        <v>2</v>
      </c>
      <c r="P25" s="132">
        <f>_xlfn.SINGLE(Requirements!$H$2:$H$298)*(IF(_xlfn.SINGLE(Requirements!$O$2:$O$298)&gt;0,_xlfn.SINGLE(Requirements!$O$2:$O$298),0))</f>
        <v>18</v>
      </c>
      <c r="Q25" s="65"/>
      <c r="R25" s="105"/>
      <c r="S25" s="132">
        <f>_xlfn.SINGLE(Requirements!$H$2:$H$298)*(IF(_xlfn.SINGLE(Requirements!$R$2:$R$298)&gt;0,_xlfn.SINGLE(Requirements!$R$2:$R$298),0))</f>
        <v>0</v>
      </c>
    </row>
    <row r="26" spans="1:19" ht="39" customHeight="1" x14ac:dyDescent="0.55000000000000004">
      <c r="A26" s="78">
        <v>25</v>
      </c>
      <c r="B26" s="79" t="s">
        <v>28</v>
      </c>
      <c r="C26" s="80" t="s">
        <v>194</v>
      </c>
      <c r="D26" s="91" t="s">
        <v>94</v>
      </c>
      <c r="E26" s="81" t="s">
        <v>315</v>
      </c>
      <c r="F26" s="81" t="s">
        <v>216</v>
      </c>
      <c r="G26" s="82" t="s">
        <v>20</v>
      </c>
      <c r="H26" s="83">
        <f>IF(Requirements!$G26="Essential",9,IF(Requirements!$G26="Advanced",3,1))</f>
        <v>9</v>
      </c>
      <c r="I26" s="102">
        <v>4</v>
      </c>
      <c r="J26" s="134">
        <f>Requirements!$H$2:$H$298*(Requirements!$I$2:$I$298)</f>
        <v>36</v>
      </c>
      <c r="K26" s="83"/>
      <c r="L26" s="105"/>
      <c r="M26" s="132">
        <f>Requirements!$H$2:$H$298*(IF(Requirements!$L$2:$L$298&gt;0,Requirements!$L$2:$L$298,0))</f>
        <v>0</v>
      </c>
      <c r="N26" s="65"/>
      <c r="O26" s="105">
        <v>2</v>
      </c>
      <c r="P26" s="132">
        <f>_xlfn.SINGLE(Requirements!$H$2:$H$298)*(IF(_xlfn.SINGLE(Requirements!$O$2:$O$298)&gt;0,_xlfn.SINGLE(Requirements!$O$2:$O$298),0))</f>
        <v>18</v>
      </c>
      <c r="Q26" s="65"/>
      <c r="R26" s="105"/>
      <c r="S26" s="132">
        <f>_xlfn.SINGLE(Requirements!$H$2:$H$298)*(IF(_xlfn.SINGLE(Requirements!$R$2:$R$298)&gt;0,_xlfn.SINGLE(Requirements!$R$2:$R$298),0))</f>
        <v>0</v>
      </c>
    </row>
    <row r="27" spans="1:19" ht="39" customHeight="1" x14ac:dyDescent="0.55000000000000004">
      <c r="A27" s="78">
        <v>26</v>
      </c>
      <c r="B27" s="79" t="s">
        <v>28</v>
      </c>
      <c r="C27" s="80" t="s">
        <v>194</v>
      </c>
      <c r="D27" s="91" t="s">
        <v>94</v>
      </c>
      <c r="E27" s="81" t="s">
        <v>316</v>
      </c>
      <c r="F27" s="81" t="s">
        <v>216</v>
      </c>
      <c r="G27" s="82" t="s">
        <v>20</v>
      </c>
      <c r="H27" s="83">
        <f>IF(Requirements!$G27="Essential",9,IF(Requirements!$G27="Advanced",3,1))</f>
        <v>9</v>
      </c>
      <c r="I27" s="102">
        <v>4</v>
      </c>
      <c r="J27" s="134">
        <f>Requirements!$H$2:$H$298*(Requirements!$I$2:$I$298)</f>
        <v>36</v>
      </c>
      <c r="K27" s="83"/>
      <c r="L27" s="105"/>
      <c r="M27" s="132">
        <f>Requirements!$H$2:$H$298*(IF(Requirements!$L$2:$L$298&gt;0,Requirements!$L$2:$L$298,0))</f>
        <v>0</v>
      </c>
      <c r="N27" s="65"/>
      <c r="O27" s="105">
        <v>2</v>
      </c>
      <c r="P27" s="132">
        <f>_xlfn.SINGLE(Requirements!$H$2:$H$298)*(IF(_xlfn.SINGLE(Requirements!$O$2:$O$298)&gt;0,_xlfn.SINGLE(Requirements!$O$2:$O$298),0))</f>
        <v>18</v>
      </c>
      <c r="Q27" s="65"/>
      <c r="R27" s="105"/>
      <c r="S27" s="132">
        <f>_xlfn.SINGLE(Requirements!$H$2:$H$298)*(IF(_xlfn.SINGLE(Requirements!$R$2:$R$298)&gt;0,_xlfn.SINGLE(Requirements!$R$2:$R$298),0))</f>
        <v>0</v>
      </c>
    </row>
    <row r="28" spans="1:19" ht="39" customHeight="1" x14ac:dyDescent="0.55000000000000004">
      <c r="A28" s="78">
        <v>27</v>
      </c>
      <c r="B28" s="79" t="s">
        <v>28</v>
      </c>
      <c r="C28" s="80" t="s">
        <v>194</v>
      </c>
      <c r="D28" s="91" t="s">
        <v>94</v>
      </c>
      <c r="E28" s="81" t="s">
        <v>317</v>
      </c>
      <c r="F28" s="81" t="s">
        <v>216</v>
      </c>
      <c r="G28" s="82" t="s">
        <v>20</v>
      </c>
      <c r="H28" s="83">
        <f>IF(Requirements!$G28="Essential",9,IF(Requirements!$G28="Advanced",3,1))</f>
        <v>9</v>
      </c>
      <c r="I28" s="102">
        <v>4</v>
      </c>
      <c r="J28" s="134">
        <f>Requirements!$H$2:$H$298*(Requirements!$I$2:$I$298)</f>
        <v>36</v>
      </c>
      <c r="K28" s="83"/>
      <c r="L28" s="105">
        <v>4</v>
      </c>
      <c r="M28" s="132">
        <f>Requirements!$H$2:$H$298*(IF(Requirements!$L$2:$L$298&gt;0,Requirements!$L$2:$L$298,0))</f>
        <v>36</v>
      </c>
      <c r="N28" s="65"/>
      <c r="O28" s="105">
        <v>4</v>
      </c>
      <c r="P28" s="132">
        <f>_xlfn.SINGLE(Requirements!$H$2:$H$298)*(IF(_xlfn.SINGLE(Requirements!$O$2:$O$298)&gt;0,_xlfn.SINGLE(Requirements!$O$2:$O$298),0))</f>
        <v>36</v>
      </c>
      <c r="Q28" s="65"/>
      <c r="R28" s="105">
        <v>2</v>
      </c>
      <c r="S28" s="132">
        <f>_xlfn.SINGLE(Requirements!$H$2:$H$298)*(IF(_xlfn.SINGLE(Requirements!$R$2:$R$298)&gt;0,_xlfn.SINGLE(Requirements!$R$2:$R$298),0))</f>
        <v>18</v>
      </c>
    </row>
    <row r="29" spans="1:19" ht="39" customHeight="1" x14ac:dyDescent="0.55000000000000004">
      <c r="A29" s="78">
        <v>28</v>
      </c>
      <c r="B29" s="79" t="s">
        <v>28</v>
      </c>
      <c r="C29" s="80" t="s">
        <v>194</v>
      </c>
      <c r="D29" s="91" t="s">
        <v>94</v>
      </c>
      <c r="E29" s="81" t="s">
        <v>95</v>
      </c>
      <c r="F29" s="81" t="s">
        <v>216</v>
      </c>
      <c r="G29" s="82" t="s">
        <v>20</v>
      </c>
      <c r="H29" s="83">
        <f>IF(Requirements!$G29="Essential",9,IF(Requirements!$G29="Advanced",3,1))</f>
        <v>9</v>
      </c>
      <c r="I29" s="102">
        <v>4</v>
      </c>
      <c r="J29" s="134">
        <f>Requirements!$H$2:$H$298*(Requirements!$I$2:$I$298)</f>
        <v>36</v>
      </c>
      <c r="K29" s="83"/>
      <c r="L29" s="105"/>
      <c r="M29" s="132">
        <f>Requirements!$H$2:$H$298*(IF(Requirements!$L$2:$L$298&gt;0,Requirements!$L$2:$L$298,0))</f>
        <v>0</v>
      </c>
      <c r="N29" s="65"/>
      <c r="O29" s="105">
        <v>0</v>
      </c>
      <c r="P29" s="132">
        <f>_xlfn.SINGLE(Requirements!$H$2:$H$298)*(IF(_xlfn.SINGLE(Requirements!$O$2:$O$298)&gt;0,_xlfn.SINGLE(Requirements!$O$2:$O$298),0))</f>
        <v>0</v>
      </c>
      <c r="Q29" s="65"/>
      <c r="R29" s="105"/>
      <c r="S29" s="132">
        <f>_xlfn.SINGLE(Requirements!$H$2:$H$298)*(IF(_xlfn.SINGLE(Requirements!$R$2:$R$298)&gt;0,_xlfn.SINGLE(Requirements!$R$2:$R$298),0))</f>
        <v>0</v>
      </c>
    </row>
    <row r="30" spans="1:19" ht="39" customHeight="1" x14ac:dyDescent="0.55000000000000004">
      <c r="A30" s="78">
        <v>29</v>
      </c>
      <c r="B30" s="79" t="s">
        <v>28</v>
      </c>
      <c r="C30" s="80" t="s">
        <v>194</v>
      </c>
      <c r="D30" s="91" t="s">
        <v>94</v>
      </c>
      <c r="E30" s="81" t="s">
        <v>318</v>
      </c>
      <c r="F30" s="81" t="s">
        <v>216</v>
      </c>
      <c r="G30" s="82" t="s">
        <v>20</v>
      </c>
      <c r="H30" s="83">
        <f>IF(Requirements!$G30="Essential",9,IF(Requirements!$G30="Advanced",3,1))</f>
        <v>9</v>
      </c>
      <c r="I30" s="102">
        <v>4</v>
      </c>
      <c r="J30" s="134">
        <f>Requirements!$H$2:$H$298*(Requirements!$I$2:$I$298)</f>
        <v>36</v>
      </c>
      <c r="K30" s="83"/>
      <c r="L30" s="105"/>
      <c r="M30" s="132">
        <f>Requirements!$H$2:$H$298*(IF(Requirements!$L$2:$L$298&gt;0,Requirements!$L$2:$L$298,0))</f>
        <v>0</v>
      </c>
      <c r="N30" s="65"/>
      <c r="O30" s="105">
        <v>2</v>
      </c>
      <c r="P30" s="132">
        <f>_xlfn.SINGLE(Requirements!$H$2:$H$298)*(IF(_xlfn.SINGLE(Requirements!$O$2:$O$298)&gt;0,_xlfn.SINGLE(Requirements!$O$2:$O$298),0))</f>
        <v>18</v>
      </c>
      <c r="Q30" s="65"/>
      <c r="R30" s="105"/>
      <c r="S30" s="132">
        <f>_xlfn.SINGLE(Requirements!$H$2:$H$298)*(IF(_xlfn.SINGLE(Requirements!$R$2:$R$298)&gt;0,_xlfn.SINGLE(Requirements!$R$2:$R$298),0))</f>
        <v>0</v>
      </c>
    </row>
    <row r="31" spans="1:19" ht="39" customHeight="1" x14ac:dyDescent="0.55000000000000004">
      <c r="A31" s="78">
        <v>30</v>
      </c>
      <c r="B31" s="79" t="s">
        <v>28</v>
      </c>
      <c r="C31" s="80" t="s">
        <v>194</v>
      </c>
      <c r="D31" s="91" t="s">
        <v>94</v>
      </c>
      <c r="E31" s="81" t="s">
        <v>319</v>
      </c>
      <c r="F31" s="81" t="s">
        <v>216</v>
      </c>
      <c r="G31" s="82" t="s">
        <v>20</v>
      </c>
      <c r="H31" s="83">
        <f>IF(Requirements!$G31="Essential",9,IF(Requirements!$G31="Advanced",3,1))</f>
        <v>9</v>
      </c>
      <c r="I31" s="102">
        <v>4</v>
      </c>
      <c r="J31" s="134">
        <f>Requirements!$H$2:$H$298*(Requirements!$I$2:$I$298)</f>
        <v>36</v>
      </c>
      <c r="K31" s="83"/>
      <c r="L31" s="105"/>
      <c r="M31" s="132">
        <f>Requirements!$H$2:$H$298*(IF(Requirements!$L$2:$L$298&gt;0,Requirements!$L$2:$L$298,0))</f>
        <v>0</v>
      </c>
      <c r="N31" s="65"/>
      <c r="O31" s="105">
        <v>2</v>
      </c>
      <c r="P31" s="132">
        <f>_xlfn.SINGLE(Requirements!$H$2:$H$298)*(IF(_xlfn.SINGLE(Requirements!$O$2:$O$298)&gt;0,_xlfn.SINGLE(Requirements!$O$2:$O$298),0))</f>
        <v>18</v>
      </c>
      <c r="Q31" s="65"/>
      <c r="R31" s="105"/>
      <c r="S31" s="132">
        <f>_xlfn.SINGLE(Requirements!$H$2:$H$298)*(IF(_xlfn.SINGLE(Requirements!$R$2:$R$298)&gt;0,_xlfn.SINGLE(Requirements!$R$2:$R$298),0))</f>
        <v>0</v>
      </c>
    </row>
    <row r="32" spans="1:19" ht="39" customHeight="1" x14ac:dyDescent="0.55000000000000004">
      <c r="A32" s="78">
        <v>31</v>
      </c>
      <c r="B32" s="79" t="s">
        <v>28</v>
      </c>
      <c r="C32" s="80" t="s">
        <v>194</v>
      </c>
      <c r="D32" s="91" t="s">
        <v>94</v>
      </c>
      <c r="E32" s="81" t="s">
        <v>320</v>
      </c>
      <c r="F32" s="81" t="s">
        <v>216</v>
      </c>
      <c r="G32" s="82" t="s">
        <v>21</v>
      </c>
      <c r="H32" s="83">
        <f>IF(Requirements!$G32="Essential",9,IF(Requirements!$G32="Advanced",3,1))</f>
        <v>3</v>
      </c>
      <c r="I32" s="102">
        <v>4</v>
      </c>
      <c r="J32" s="134">
        <f>Requirements!$H$2:$H$298*(Requirements!$I$2:$I$298)</f>
        <v>12</v>
      </c>
      <c r="K32" s="83"/>
      <c r="L32" s="105"/>
      <c r="M32" s="132">
        <f>Requirements!$H$2:$H$298*(IF(Requirements!$L$2:$L$298&gt;0,Requirements!$L$2:$L$298,0))</f>
        <v>0</v>
      </c>
      <c r="N32" s="65"/>
      <c r="O32" s="105">
        <v>2</v>
      </c>
      <c r="P32" s="132">
        <f>_xlfn.SINGLE(Requirements!$H$2:$H$298)*(IF(_xlfn.SINGLE(Requirements!$O$2:$O$298)&gt;0,_xlfn.SINGLE(Requirements!$O$2:$O$298),0))</f>
        <v>6</v>
      </c>
      <c r="Q32" s="65"/>
      <c r="R32" s="105"/>
      <c r="S32" s="132">
        <f>_xlfn.SINGLE(Requirements!$H$2:$H$298)*(IF(_xlfn.SINGLE(Requirements!$R$2:$R$298)&gt;0,_xlfn.SINGLE(Requirements!$R$2:$R$298),0))</f>
        <v>0</v>
      </c>
    </row>
    <row r="33" spans="1:19" ht="39" customHeight="1" x14ac:dyDescent="0.55000000000000004">
      <c r="A33" s="78">
        <v>32</v>
      </c>
      <c r="B33" s="79" t="s">
        <v>28</v>
      </c>
      <c r="C33" s="80" t="s">
        <v>194</v>
      </c>
      <c r="D33" s="91" t="s">
        <v>96</v>
      </c>
      <c r="E33" s="81" t="s">
        <v>321</v>
      </c>
      <c r="F33" s="81" t="s">
        <v>216</v>
      </c>
      <c r="G33" s="82" t="s">
        <v>20</v>
      </c>
      <c r="H33" s="83">
        <f>IF(Requirements!$G33="Essential",9,IF(Requirements!$G33="Advanced",3,1))</f>
        <v>9</v>
      </c>
      <c r="I33" s="102">
        <v>4</v>
      </c>
      <c r="J33" s="134">
        <f>Requirements!$H$2:$H$298*(Requirements!$I$2:$I$298)</f>
        <v>36</v>
      </c>
      <c r="K33" s="83"/>
      <c r="L33" s="105"/>
      <c r="M33" s="132">
        <f>Requirements!$H$2:$H$298*(IF(Requirements!$L$2:$L$298&gt;0,Requirements!$L$2:$L$298,0))</f>
        <v>0</v>
      </c>
      <c r="N33" s="65"/>
      <c r="O33" s="105">
        <v>2</v>
      </c>
      <c r="P33" s="132">
        <f>_xlfn.SINGLE(Requirements!$H$2:$H$298)*(IF(_xlfn.SINGLE(Requirements!$O$2:$O$298)&gt;0,_xlfn.SINGLE(Requirements!$O$2:$O$298),0))</f>
        <v>18</v>
      </c>
      <c r="Q33" s="65"/>
      <c r="R33" s="105"/>
      <c r="S33" s="132">
        <f>_xlfn.SINGLE(Requirements!$H$2:$H$298)*(IF(_xlfn.SINGLE(Requirements!$R$2:$R$298)&gt;0,_xlfn.SINGLE(Requirements!$R$2:$R$298),0))</f>
        <v>0</v>
      </c>
    </row>
    <row r="34" spans="1:19" ht="39" customHeight="1" x14ac:dyDescent="0.55000000000000004">
      <c r="A34" s="78">
        <v>33</v>
      </c>
      <c r="B34" s="79" t="s">
        <v>28</v>
      </c>
      <c r="C34" s="80" t="s">
        <v>194</v>
      </c>
      <c r="D34" s="91" t="s">
        <v>96</v>
      </c>
      <c r="E34" s="81" t="s">
        <v>322</v>
      </c>
      <c r="F34" s="81" t="s">
        <v>216</v>
      </c>
      <c r="G34" s="82" t="s">
        <v>20</v>
      </c>
      <c r="H34" s="83">
        <f>IF(Requirements!$G34="Essential",9,IF(Requirements!$G34="Advanced",3,1))</f>
        <v>9</v>
      </c>
      <c r="I34" s="102">
        <v>4</v>
      </c>
      <c r="J34" s="134">
        <f>Requirements!$H$2:$H$298*(Requirements!$I$2:$I$298)</f>
        <v>36</v>
      </c>
      <c r="K34" s="83"/>
      <c r="L34" s="105"/>
      <c r="M34" s="132">
        <f>Requirements!$H$2:$H$298*(IF(Requirements!$L$2:$L$298&gt;0,Requirements!$L$2:$L$298,0))</f>
        <v>0</v>
      </c>
      <c r="N34" s="65"/>
      <c r="O34" s="105">
        <v>1</v>
      </c>
      <c r="P34" s="132">
        <f>_xlfn.SINGLE(Requirements!$H$2:$H$298)*(IF(_xlfn.SINGLE(Requirements!$O$2:$O$298)&gt;0,_xlfn.SINGLE(Requirements!$O$2:$O$298),0))</f>
        <v>9</v>
      </c>
      <c r="Q34" s="65"/>
      <c r="R34" s="105"/>
      <c r="S34" s="132">
        <f>_xlfn.SINGLE(Requirements!$H$2:$H$298)*(IF(_xlfn.SINGLE(Requirements!$R$2:$R$298)&gt;0,_xlfn.SINGLE(Requirements!$R$2:$R$298),0))</f>
        <v>0</v>
      </c>
    </row>
    <row r="35" spans="1:19" ht="39" customHeight="1" x14ac:dyDescent="0.55000000000000004">
      <c r="A35" s="78">
        <v>34</v>
      </c>
      <c r="B35" s="79" t="s">
        <v>28</v>
      </c>
      <c r="C35" s="80" t="s">
        <v>194</v>
      </c>
      <c r="D35" s="91" t="s">
        <v>96</v>
      </c>
      <c r="E35" s="81" t="s">
        <v>323</v>
      </c>
      <c r="F35" s="81" t="s">
        <v>216</v>
      </c>
      <c r="G35" s="82" t="s">
        <v>20</v>
      </c>
      <c r="H35" s="113">
        <f>IF(Requirements!$G35="Essential",9,IF(Requirements!$G35="Advanced",3,1))</f>
        <v>9</v>
      </c>
      <c r="I35" s="102"/>
      <c r="J35" s="114">
        <f>Requirements!$H$2:$H$298*(Requirements!$I$2:$I$298)</f>
        <v>0</v>
      </c>
      <c r="K35" s="115"/>
      <c r="L35" s="105"/>
      <c r="M35" s="116">
        <f>Requirements!$H$2:$H$298*(IF(Requirements!$L$2:$L$298&gt;0,Requirements!$L$2:$L$298,0))</f>
        <v>0</v>
      </c>
      <c r="N35" s="65"/>
      <c r="O35" s="105"/>
      <c r="P35" s="113">
        <f>_xlfn.SINGLE(Requirements!$H$2:$H$298)*(IF(_xlfn.SINGLE(Requirements!$O$2:$O$298)&gt;0,_xlfn.SINGLE(Requirements!$O$2:$O$298),0))</f>
        <v>0</v>
      </c>
      <c r="Q35" s="65"/>
      <c r="R35" s="105"/>
      <c r="S35" s="113">
        <f>_xlfn.SINGLE(Requirements!$H$2:$H$298)*(IF(_xlfn.SINGLE(Requirements!$R$2:$R$298)&gt;0,_xlfn.SINGLE(Requirements!$R$2:$R$298),0))</f>
        <v>0</v>
      </c>
    </row>
    <row r="36" spans="1:19" ht="39" customHeight="1" x14ac:dyDescent="0.55000000000000004">
      <c r="A36" s="78">
        <v>35</v>
      </c>
      <c r="B36" s="79" t="s">
        <v>28</v>
      </c>
      <c r="C36" s="80" t="s">
        <v>194</v>
      </c>
      <c r="D36" s="91" t="s">
        <v>96</v>
      </c>
      <c r="E36" s="81" t="s">
        <v>324</v>
      </c>
      <c r="F36" s="81" t="s">
        <v>216</v>
      </c>
      <c r="G36" s="82" t="s">
        <v>20</v>
      </c>
      <c r="H36" s="83">
        <f>IF(Requirements!$G36="Essential",9,IF(Requirements!$G36="Advanced",3,1))</f>
        <v>9</v>
      </c>
      <c r="I36" s="102">
        <v>4</v>
      </c>
      <c r="J36" s="134">
        <f>Requirements!$H$2:$H$298*(Requirements!$I$2:$I$298)</f>
        <v>36</v>
      </c>
      <c r="K36" s="83"/>
      <c r="L36" s="105"/>
      <c r="M36" s="132">
        <f>Requirements!$H$2:$H$298*(IF(Requirements!$L$2:$L$298&gt;0,Requirements!$L$2:$L$298,0))</f>
        <v>0</v>
      </c>
      <c r="N36" s="65"/>
      <c r="O36" s="105">
        <v>0</v>
      </c>
      <c r="P36" s="132">
        <f>_xlfn.SINGLE(Requirements!$H$2:$H$298)*(IF(_xlfn.SINGLE(Requirements!$O$2:$O$298)&gt;0,_xlfn.SINGLE(Requirements!$O$2:$O$298),0))</f>
        <v>0</v>
      </c>
      <c r="Q36" s="65"/>
      <c r="R36" s="105"/>
      <c r="S36" s="132">
        <f>_xlfn.SINGLE(Requirements!$H$2:$H$298)*(IF(_xlfn.SINGLE(Requirements!$R$2:$R$298)&gt;0,_xlfn.SINGLE(Requirements!$R$2:$R$298),0))</f>
        <v>0</v>
      </c>
    </row>
    <row r="37" spans="1:19" ht="39" customHeight="1" x14ac:dyDescent="0.55000000000000004">
      <c r="A37" s="78">
        <v>36</v>
      </c>
      <c r="B37" s="79" t="s">
        <v>28</v>
      </c>
      <c r="C37" s="80" t="s">
        <v>194</v>
      </c>
      <c r="D37" s="91" t="s">
        <v>96</v>
      </c>
      <c r="E37" s="81" t="s">
        <v>325</v>
      </c>
      <c r="F37" s="81" t="s">
        <v>216</v>
      </c>
      <c r="G37" s="82" t="s">
        <v>20</v>
      </c>
      <c r="H37" s="83">
        <f>IF(Requirements!$G37="Essential",9,IF(Requirements!$G37="Advanced",3,1))</f>
        <v>9</v>
      </c>
      <c r="I37" s="102">
        <v>4</v>
      </c>
      <c r="J37" s="134">
        <f>Requirements!$H$2:$H$298*(Requirements!$I$2:$I$298)</f>
        <v>36</v>
      </c>
      <c r="K37" s="83"/>
      <c r="L37" s="105"/>
      <c r="M37" s="132">
        <f>Requirements!$H$2:$H$298*(IF(Requirements!$L$2:$L$298&gt;0,Requirements!$L$2:$L$298,0))</f>
        <v>0</v>
      </c>
      <c r="N37" s="65"/>
      <c r="O37" s="105">
        <v>0</v>
      </c>
      <c r="P37" s="132">
        <f>_xlfn.SINGLE(Requirements!$H$2:$H$298)*(IF(_xlfn.SINGLE(Requirements!$O$2:$O$298)&gt;0,_xlfn.SINGLE(Requirements!$O$2:$O$298),0))</f>
        <v>0</v>
      </c>
      <c r="Q37" s="65"/>
      <c r="R37" s="105"/>
      <c r="S37" s="132">
        <f>_xlfn.SINGLE(Requirements!$H$2:$H$298)*(IF(_xlfn.SINGLE(Requirements!$R$2:$R$298)&gt;0,_xlfn.SINGLE(Requirements!$R$2:$R$298),0))</f>
        <v>0</v>
      </c>
    </row>
    <row r="38" spans="1:19" ht="39" customHeight="1" x14ac:dyDescent="0.55000000000000004">
      <c r="A38" s="78">
        <v>37</v>
      </c>
      <c r="B38" s="79" t="s">
        <v>28</v>
      </c>
      <c r="C38" s="80" t="s">
        <v>194</v>
      </c>
      <c r="D38" s="91" t="s">
        <v>96</v>
      </c>
      <c r="E38" s="81" t="s">
        <v>326</v>
      </c>
      <c r="F38" s="81" t="s">
        <v>216</v>
      </c>
      <c r="G38" s="82" t="s">
        <v>20</v>
      </c>
      <c r="H38" s="83">
        <f>IF(Requirements!$G38="Essential",9,IF(Requirements!$G38="Advanced",3,1))</f>
        <v>9</v>
      </c>
      <c r="I38" s="102">
        <v>4</v>
      </c>
      <c r="J38" s="134">
        <f>Requirements!$H$2:$H$298*(Requirements!$I$2:$I$298)</f>
        <v>36</v>
      </c>
      <c r="K38" s="83"/>
      <c r="L38" s="105"/>
      <c r="M38" s="132">
        <f>Requirements!$H$2:$H$298*(IF(Requirements!$L$2:$L$298&gt;0,Requirements!$L$2:$L$298,0))</f>
        <v>0</v>
      </c>
      <c r="N38" s="65"/>
      <c r="O38" s="105">
        <v>1</v>
      </c>
      <c r="P38" s="132">
        <f>_xlfn.SINGLE(Requirements!$H$2:$H$298)*(IF(_xlfn.SINGLE(Requirements!$O$2:$O$298)&gt;0,_xlfn.SINGLE(Requirements!$O$2:$O$298),0))</f>
        <v>9</v>
      </c>
      <c r="Q38" s="65"/>
      <c r="R38" s="105"/>
      <c r="S38" s="132">
        <f>_xlfn.SINGLE(Requirements!$H$2:$H$298)*(IF(_xlfn.SINGLE(Requirements!$R$2:$R$298)&gt;0,_xlfn.SINGLE(Requirements!$R$2:$R$298),0))</f>
        <v>0</v>
      </c>
    </row>
    <row r="39" spans="1:19" ht="39" customHeight="1" x14ac:dyDescent="0.55000000000000004">
      <c r="A39" s="172">
        <v>38</v>
      </c>
      <c r="B39" s="92" t="s">
        <v>28</v>
      </c>
      <c r="C39" s="80" t="s">
        <v>194</v>
      </c>
      <c r="D39" s="91" t="s">
        <v>96</v>
      </c>
      <c r="E39" s="95" t="s">
        <v>327</v>
      </c>
      <c r="F39" s="81" t="s">
        <v>216</v>
      </c>
      <c r="G39" s="96" t="s">
        <v>20</v>
      </c>
      <c r="H39" s="97">
        <f>IF(Requirements!$G39="Essential",9,IF(Requirements!$G39="Advanced",3,1))</f>
        <v>9</v>
      </c>
      <c r="I39" s="104">
        <v>4</v>
      </c>
      <c r="J39" s="131">
        <f>Requirements!$H$2:$H$298*(Requirements!$I$2:$I$298)</f>
        <v>36</v>
      </c>
      <c r="K39" s="97"/>
      <c r="L39" s="105">
        <v>4</v>
      </c>
      <c r="M39" s="129">
        <f>Requirements!$H$2:$H$298*(IF(Requirements!$L$2:$L$298&gt;0,Requirements!$L$2:$L$298,0))</f>
        <v>36</v>
      </c>
      <c r="N39" s="98"/>
      <c r="O39" s="105">
        <v>4</v>
      </c>
      <c r="P39" s="129">
        <f>_xlfn.SINGLE(Requirements!$H$2:$H$298)*(IF(_xlfn.SINGLE(Requirements!$O$2:$O$298)&gt;0,_xlfn.SINGLE(Requirements!$O$2:$O$298),0))</f>
        <v>36</v>
      </c>
      <c r="Q39" s="98"/>
      <c r="R39" s="105">
        <v>2</v>
      </c>
      <c r="S39" s="129">
        <f>_xlfn.SINGLE(Requirements!$H$2:$H$298)*(IF(_xlfn.SINGLE(Requirements!$R$2:$R$298)&gt;0,_xlfn.SINGLE(Requirements!$R$2:$R$298),0))</f>
        <v>18</v>
      </c>
    </row>
    <row r="40" spans="1:19" ht="39" customHeight="1" x14ac:dyDescent="0.55000000000000004">
      <c r="A40" s="172">
        <v>39</v>
      </c>
      <c r="B40" s="92" t="s">
        <v>28</v>
      </c>
      <c r="C40" s="80" t="s">
        <v>194</v>
      </c>
      <c r="D40" s="91" t="s">
        <v>96</v>
      </c>
      <c r="E40" s="81" t="s">
        <v>328</v>
      </c>
      <c r="F40" s="81" t="s">
        <v>216</v>
      </c>
      <c r="G40" s="82" t="s">
        <v>20</v>
      </c>
      <c r="H40" s="113">
        <f>IF(Requirements!$G40="Essential",9,IF(Requirements!$G40="Advanced",3,1))</f>
        <v>9</v>
      </c>
      <c r="I40" s="102"/>
      <c r="J40" s="134">
        <f>Requirements!$H$2:$H$298*(Requirements!$I$2:$I$298)</f>
        <v>0</v>
      </c>
      <c r="K40" s="115"/>
      <c r="L40" s="105"/>
      <c r="M40" s="133">
        <f>Requirements!$H$2:$H$298*(IF(Requirements!$L$2:$L$298&gt;0,Requirements!$L$2:$L$298,0))</f>
        <v>0</v>
      </c>
      <c r="N40" s="65"/>
      <c r="O40" s="105"/>
      <c r="P40" s="132">
        <f>_xlfn.SINGLE(Requirements!$H$2:$H$298)*(IF(_xlfn.SINGLE(Requirements!$O$2:$O$298)&gt;0,_xlfn.SINGLE(Requirements!$O$2:$O$298),0))</f>
        <v>0</v>
      </c>
      <c r="Q40" s="65"/>
      <c r="R40" s="105"/>
      <c r="S40" s="132">
        <f>_xlfn.SINGLE(Requirements!$H$2:$H$298)*(IF(_xlfn.SINGLE(Requirements!$R$2:$R$298)&gt;0,_xlfn.SINGLE(Requirements!$R$2:$R$298),0))</f>
        <v>0</v>
      </c>
    </row>
    <row r="41" spans="1:19" ht="39" customHeight="1" x14ac:dyDescent="0.55000000000000004">
      <c r="A41" s="172">
        <v>40</v>
      </c>
      <c r="B41" s="92" t="s">
        <v>28</v>
      </c>
      <c r="C41" s="80" t="s">
        <v>194</v>
      </c>
      <c r="D41" s="91" t="s">
        <v>96</v>
      </c>
      <c r="E41" s="81" t="s">
        <v>329</v>
      </c>
      <c r="F41" s="81" t="s">
        <v>216</v>
      </c>
      <c r="G41" s="82" t="s">
        <v>20</v>
      </c>
      <c r="H41" s="113">
        <f>IF(Requirements!$G41="Essential",9,IF(Requirements!$G41="Advanced",3,1))</f>
        <v>9</v>
      </c>
      <c r="I41" s="102"/>
      <c r="J41" s="134">
        <f>Requirements!$H$2:$H$298*(Requirements!$I$2:$I$298)</f>
        <v>0</v>
      </c>
      <c r="K41" s="115"/>
      <c r="L41" s="105"/>
      <c r="M41" s="133">
        <f>Requirements!$H$2:$H$298*(IF(Requirements!$L$2:$L$298&gt;0,Requirements!$L$2:$L$298,0))</f>
        <v>0</v>
      </c>
      <c r="N41" s="65"/>
      <c r="O41" s="105"/>
      <c r="P41" s="132">
        <f>_xlfn.SINGLE(Requirements!$H$2:$H$298)*(IF(_xlfn.SINGLE(Requirements!$O$2:$O$298)&gt;0,_xlfn.SINGLE(Requirements!$O$2:$O$298),0))</f>
        <v>0</v>
      </c>
      <c r="Q41" s="65"/>
      <c r="R41" s="105"/>
      <c r="S41" s="132">
        <f>_xlfn.SINGLE(Requirements!$H$2:$H$298)*(IF(_xlfn.SINGLE(Requirements!$R$2:$R$298)&gt;0,_xlfn.SINGLE(Requirements!$R$2:$R$298),0))</f>
        <v>0</v>
      </c>
    </row>
    <row r="42" spans="1:19" ht="39" customHeight="1" x14ac:dyDescent="0.55000000000000004">
      <c r="A42" s="172">
        <v>41</v>
      </c>
      <c r="B42" s="92" t="s">
        <v>28</v>
      </c>
      <c r="C42" s="80" t="s">
        <v>194</v>
      </c>
      <c r="D42" s="91" t="s">
        <v>196</v>
      </c>
      <c r="E42" s="81" t="s">
        <v>330</v>
      </c>
      <c r="F42" s="81" t="s">
        <v>216</v>
      </c>
      <c r="G42" s="82" t="s">
        <v>20</v>
      </c>
      <c r="H42" s="113">
        <f>IF(Requirements!$G42="Essential",9,IF(Requirements!$G42="Advanced",3,1))</f>
        <v>9</v>
      </c>
      <c r="I42" s="102"/>
      <c r="J42" s="134">
        <f>Requirements!$H$2:$H$298*(Requirements!$I$2:$I$298)</f>
        <v>0</v>
      </c>
      <c r="K42" s="115"/>
      <c r="L42" s="105"/>
      <c r="M42" s="133">
        <f>Requirements!$H$2:$H$298*(IF(Requirements!$L$2:$L$298&gt;0,Requirements!$L$2:$L$298,0))</f>
        <v>0</v>
      </c>
      <c r="N42" s="65"/>
      <c r="O42" s="105"/>
      <c r="P42" s="132">
        <f>_xlfn.SINGLE(Requirements!$H$2:$H$298)*(IF(_xlfn.SINGLE(Requirements!$O$2:$O$298)&gt;0,_xlfn.SINGLE(Requirements!$O$2:$O$298),0))</f>
        <v>0</v>
      </c>
      <c r="Q42" s="65"/>
      <c r="R42" s="105"/>
      <c r="S42" s="132">
        <f>_xlfn.SINGLE(Requirements!$H$2:$H$298)*(IF(_xlfn.SINGLE(Requirements!$R$2:$R$298)&gt;0,_xlfn.SINGLE(Requirements!$R$2:$R$298),0))</f>
        <v>0</v>
      </c>
    </row>
    <row r="43" spans="1:19" ht="39" customHeight="1" x14ac:dyDescent="0.55000000000000004">
      <c r="A43" s="172">
        <v>42</v>
      </c>
      <c r="B43" s="92" t="s">
        <v>28</v>
      </c>
      <c r="C43" s="80" t="s">
        <v>194</v>
      </c>
      <c r="D43" s="91" t="s">
        <v>196</v>
      </c>
      <c r="E43" s="81" t="s">
        <v>331</v>
      </c>
      <c r="F43" s="81" t="s">
        <v>216</v>
      </c>
      <c r="G43" s="82" t="s">
        <v>20</v>
      </c>
      <c r="H43" s="113">
        <f>IF(Requirements!$G43="Essential",9,IF(Requirements!$G43="Advanced",3,1))</f>
        <v>9</v>
      </c>
      <c r="I43" s="102"/>
      <c r="J43" s="134">
        <f>Requirements!$H$2:$H$298*(Requirements!$I$2:$I$298)</f>
        <v>0</v>
      </c>
      <c r="K43" s="115"/>
      <c r="L43" s="105"/>
      <c r="M43" s="133">
        <f>Requirements!$H$2:$H$298*(IF(Requirements!$L$2:$L$298&gt;0,Requirements!$L$2:$L$298,0))</f>
        <v>0</v>
      </c>
      <c r="N43" s="65"/>
      <c r="O43" s="105"/>
      <c r="P43" s="132">
        <f>_xlfn.SINGLE(Requirements!$H$2:$H$298)*(IF(_xlfn.SINGLE(Requirements!$O$2:$O$298)&gt;0,_xlfn.SINGLE(Requirements!$O$2:$O$298),0))</f>
        <v>0</v>
      </c>
      <c r="Q43" s="65"/>
      <c r="R43" s="105"/>
      <c r="S43" s="132">
        <f>_xlfn.SINGLE(Requirements!$H$2:$H$298)*(IF(_xlfn.SINGLE(Requirements!$R$2:$R$298)&gt;0,_xlfn.SINGLE(Requirements!$R$2:$R$298),0))</f>
        <v>0</v>
      </c>
    </row>
    <row r="44" spans="1:19" ht="39" customHeight="1" x14ac:dyDescent="0.55000000000000004">
      <c r="A44" s="172">
        <v>43</v>
      </c>
      <c r="B44" s="92" t="s">
        <v>28</v>
      </c>
      <c r="C44" s="80" t="s">
        <v>194</v>
      </c>
      <c r="D44" s="91" t="s">
        <v>196</v>
      </c>
      <c r="E44" s="81" t="s">
        <v>332</v>
      </c>
      <c r="F44" s="81" t="s">
        <v>216</v>
      </c>
      <c r="G44" s="82" t="s">
        <v>20</v>
      </c>
      <c r="H44" s="155">
        <f>IF(Requirements!$G44="Essential",9,IF(Requirements!$G44="Advanced",3,1))</f>
        <v>9</v>
      </c>
      <c r="I44" s="156"/>
      <c r="J44" s="157">
        <f>Requirements!$H$2:$H$298*(Requirements!$I$2:$I$298)</f>
        <v>0</v>
      </c>
      <c r="K44" s="158"/>
      <c r="L44" s="159"/>
      <c r="M44" s="160">
        <f>Requirements!$H$2:$H$298*(IF(Requirements!$L$2:$L$298&gt;0,Requirements!$L$2:$L$298,0))</f>
        <v>0</v>
      </c>
      <c r="N44" s="161"/>
      <c r="O44" s="159"/>
      <c r="P44" s="155">
        <f>_xlfn.SINGLE(Requirements!$H$2:$H$298)*(IF(_xlfn.SINGLE(Requirements!$O$2:$O$298)&gt;0,_xlfn.SINGLE(Requirements!$O$2:$O$298),0))</f>
        <v>0</v>
      </c>
      <c r="Q44" s="161"/>
      <c r="R44" s="159"/>
      <c r="S44" s="155">
        <f>_xlfn.SINGLE(Requirements!$H$2:$H$298)*(IF(_xlfn.SINGLE(Requirements!$R$2:$R$298)&gt;0,_xlfn.SINGLE(Requirements!$R$2:$R$298),0))</f>
        <v>0</v>
      </c>
    </row>
    <row r="45" spans="1:19" ht="39" customHeight="1" x14ac:dyDescent="0.55000000000000004">
      <c r="A45" s="172">
        <v>44</v>
      </c>
      <c r="B45" s="92" t="s">
        <v>28</v>
      </c>
      <c r="C45" s="80" t="s">
        <v>194</v>
      </c>
      <c r="D45" s="91" t="s">
        <v>196</v>
      </c>
      <c r="E45" s="81" t="s">
        <v>333</v>
      </c>
      <c r="F45" s="81" t="s">
        <v>216</v>
      </c>
      <c r="G45" s="82" t="s">
        <v>20</v>
      </c>
      <c r="H45" s="155">
        <f>IF(Requirements!$G45="Essential",9,IF(Requirements!$G45="Advanced",3,1))</f>
        <v>9</v>
      </c>
      <c r="I45" s="156"/>
      <c r="J45" s="157">
        <f>Requirements!$H$2:$H$298*(Requirements!$I$2:$I$298)</f>
        <v>0</v>
      </c>
      <c r="K45" s="158"/>
      <c r="L45" s="159"/>
      <c r="M45" s="160">
        <f>Requirements!$H$2:$H$298*(IF(Requirements!$L$2:$L$298&gt;0,Requirements!$L$2:$L$298,0))</f>
        <v>0</v>
      </c>
      <c r="N45" s="161"/>
      <c r="O45" s="159"/>
      <c r="P45" s="155">
        <f>_xlfn.SINGLE(Requirements!$H$2:$H$298)*(IF(_xlfn.SINGLE(Requirements!$O$2:$O$298)&gt;0,_xlfn.SINGLE(Requirements!$O$2:$O$298),0))</f>
        <v>0</v>
      </c>
      <c r="Q45" s="161"/>
      <c r="R45" s="159"/>
      <c r="S45" s="155">
        <f>_xlfn.SINGLE(Requirements!$H$2:$H$298)*(IF(_xlfn.SINGLE(Requirements!$R$2:$R$298)&gt;0,_xlfn.SINGLE(Requirements!$R$2:$R$298),0))</f>
        <v>0</v>
      </c>
    </row>
    <row r="46" spans="1:19" ht="39" customHeight="1" x14ac:dyDescent="0.55000000000000004">
      <c r="A46" s="172">
        <v>45</v>
      </c>
      <c r="B46" s="92" t="s">
        <v>28</v>
      </c>
      <c r="C46" s="80" t="s">
        <v>194</v>
      </c>
      <c r="D46" s="91" t="s">
        <v>196</v>
      </c>
      <c r="E46" s="81" t="s">
        <v>334</v>
      </c>
      <c r="F46" s="81" t="s">
        <v>216</v>
      </c>
      <c r="G46" s="82" t="s">
        <v>20</v>
      </c>
      <c r="H46" s="155">
        <f>IF(Requirements!$G46="Essential",9,IF(Requirements!$G46="Advanced",3,1))</f>
        <v>9</v>
      </c>
      <c r="I46" s="156"/>
      <c r="J46" s="157">
        <f>Requirements!$H$2:$H$298*(Requirements!$I$2:$I$298)</f>
        <v>0</v>
      </c>
      <c r="K46" s="158"/>
      <c r="L46" s="159"/>
      <c r="M46" s="160">
        <f>Requirements!$H$2:$H$298*(IF(Requirements!$L$2:$L$298&gt;0,Requirements!$L$2:$L$298,0))</f>
        <v>0</v>
      </c>
      <c r="N46" s="161"/>
      <c r="O46" s="159"/>
      <c r="P46" s="155">
        <f>_xlfn.SINGLE(Requirements!$H$2:$H$298)*(IF(_xlfn.SINGLE(Requirements!$O$2:$O$298)&gt;0,_xlfn.SINGLE(Requirements!$O$2:$O$298),0))</f>
        <v>0</v>
      </c>
      <c r="Q46" s="161"/>
      <c r="R46" s="159"/>
      <c r="S46" s="155">
        <f>_xlfn.SINGLE(Requirements!$H$2:$H$298)*(IF(_xlfn.SINGLE(Requirements!$R$2:$R$298)&gt;0,_xlfn.SINGLE(Requirements!$R$2:$R$298),0))</f>
        <v>0</v>
      </c>
    </row>
    <row r="47" spans="1:19" ht="39" customHeight="1" x14ac:dyDescent="0.55000000000000004">
      <c r="A47" s="172">
        <v>46</v>
      </c>
      <c r="B47" s="92" t="s">
        <v>28</v>
      </c>
      <c r="C47" s="80" t="s">
        <v>194</v>
      </c>
      <c r="D47" s="91" t="s">
        <v>196</v>
      </c>
      <c r="E47" s="81" t="s">
        <v>335</v>
      </c>
      <c r="F47" s="81" t="s">
        <v>216</v>
      </c>
      <c r="G47" s="82" t="s">
        <v>21</v>
      </c>
      <c r="H47" s="155">
        <f>IF(Requirements!$G47="Essential",9,IF(Requirements!$G47="Advanced",3,1))</f>
        <v>3</v>
      </c>
      <c r="I47" s="156"/>
      <c r="J47" s="157">
        <f>Requirements!$H$2:$H$298*(Requirements!$I$2:$I$298)</f>
        <v>0</v>
      </c>
      <c r="K47" s="158"/>
      <c r="L47" s="159"/>
      <c r="M47" s="160">
        <f>Requirements!$H$2:$H$298*(IF(Requirements!$L$2:$L$298&gt;0,Requirements!$L$2:$L$298,0))</f>
        <v>0</v>
      </c>
      <c r="N47" s="161"/>
      <c r="O47" s="159"/>
      <c r="P47" s="155">
        <f>_xlfn.SINGLE(Requirements!$H$2:$H$298)*(IF(_xlfn.SINGLE(Requirements!$O$2:$O$298)&gt;0,_xlfn.SINGLE(Requirements!$O$2:$O$298),0))</f>
        <v>0</v>
      </c>
      <c r="Q47" s="161"/>
      <c r="R47" s="159"/>
      <c r="S47" s="155">
        <f>_xlfn.SINGLE(Requirements!$H$2:$H$298)*(IF(_xlfn.SINGLE(Requirements!$R$2:$R$298)&gt;0,_xlfn.SINGLE(Requirements!$R$2:$R$298),0))</f>
        <v>0</v>
      </c>
    </row>
    <row r="48" spans="1:19" ht="39" customHeight="1" x14ac:dyDescent="0.55000000000000004">
      <c r="A48" s="174">
        <v>47</v>
      </c>
      <c r="B48" s="151" t="s">
        <v>28</v>
      </c>
      <c r="C48" s="152" t="s">
        <v>194</v>
      </c>
      <c r="D48" s="153" t="s">
        <v>196</v>
      </c>
      <c r="E48" s="154" t="s">
        <v>336</v>
      </c>
      <c r="F48" s="81" t="s">
        <v>216</v>
      </c>
      <c r="G48" s="82" t="s">
        <v>20</v>
      </c>
      <c r="H48" s="155">
        <f>IF(Requirements!$G48="Essential",9,IF(Requirements!$G48="Advanced",3,1))</f>
        <v>9</v>
      </c>
      <c r="I48" s="156"/>
      <c r="J48" s="157">
        <f>Requirements!$H$2:$H$298*(Requirements!$I$2:$I$298)</f>
        <v>0</v>
      </c>
      <c r="K48" s="158"/>
      <c r="L48" s="159"/>
      <c r="M48" s="160">
        <f>Requirements!$H$2:$H$298*(IF(Requirements!$L$2:$L$298&gt;0,Requirements!$L$2:$L$298,0))</f>
        <v>0</v>
      </c>
      <c r="N48" s="161"/>
      <c r="O48" s="159"/>
      <c r="P48" s="155">
        <f>_xlfn.SINGLE(Requirements!$H$2:$H$298)*(IF(_xlfn.SINGLE(Requirements!$O$2:$O$298)&gt;0,_xlfn.SINGLE(Requirements!$O$2:$O$298),0))</f>
        <v>0</v>
      </c>
      <c r="Q48" s="161"/>
      <c r="R48" s="159"/>
      <c r="S48" s="155">
        <f>_xlfn.SINGLE(Requirements!$H$2:$H$298)*(IF(_xlfn.SINGLE(Requirements!$R$2:$R$298)&gt;0,_xlfn.SINGLE(Requirements!$R$2:$R$298),0))</f>
        <v>0</v>
      </c>
    </row>
    <row r="49" spans="1:19" ht="39" customHeight="1" x14ac:dyDescent="0.55000000000000004">
      <c r="A49" s="174">
        <v>48</v>
      </c>
      <c r="B49" s="151" t="s">
        <v>28</v>
      </c>
      <c r="C49" s="152" t="s">
        <v>194</v>
      </c>
      <c r="D49" s="153" t="s">
        <v>199</v>
      </c>
      <c r="E49" s="154" t="s">
        <v>197</v>
      </c>
      <c r="F49" s="81" t="s">
        <v>216</v>
      </c>
      <c r="G49" s="82" t="s">
        <v>21</v>
      </c>
      <c r="H49" s="155">
        <f>IF(Requirements!$G49="Essential",9,IF(Requirements!$G49="Advanced",3,1))</f>
        <v>3</v>
      </c>
      <c r="I49" s="156"/>
      <c r="J49" s="157">
        <f>Requirements!$H$2:$H$298*(Requirements!$I$2:$I$298)</f>
        <v>0</v>
      </c>
      <c r="K49" s="158"/>
      <c r="L49" s="159"/>
      <c r="M49" s="160">
        <f>Requirements!$H$2:$H$298*(IF(Requirements!$L$2:$L$298&gt;0,Requirements!$L$2:$L$298,0))</f>
        <v>0</v>
      </c>
      <c r="N49" s="161"/>
      <c r="O49" s="159"/>
      <c r="P49" s="155">
        <f>_xlfn.SINGLE(Requirements!$H$2:$H$298)*(IF(_xlfn.SINGLE(Requirements!$O$2:$O$298)&gt;0,_xlfn.SINGLE(Requirements!$O$2:$O$298),0))</f>
        <v>0</v>
      </c>
      <c r="Q49" s="161"/>
      <c r="R49" s="159"/>
      <c r="S49" s="155">
        <f>_xlfn.SINGLE(Requirements!$H$2:$H$298)*(IF(_xlfn.SINGLE(Requirements!$R$2:$R$298)&gt;0,_xlfn.SINGLE(Requirements!$R$2:$R$298),0))</f>
        <v>0</v>
      </c>
    </row>
    <row r="50" spans="1:19" ht="39" customHeight="1" x14ac:dyDescent="0.55000000000000004">
      <c r="A50" s="174">
        <v>49</v>
      </c>
      <c r="B50" s="151" t="s">
        <v>28</v>
      </c>
      <c r="C50" s="152" t="s">
        <v>194</v>
      </c>
      <c r="D50" s="153" t="s">
        <v>199</v>
      </c>
      <c r="E50" s="154" t="s">
        <v>198</v>
      </c>
      <c r="F50" s="81" t="s">
        <v>216</v>
      </c>
      <c r="G50" s="82" t="s">
        <v>22</v>
      </c>
      <c r="H50" s="155">
        <f>IF(Requirements!$G50="Essential",9,IF(Requirements!$G50="Advanced",3,1))</f>
        <v>1</v>
      </c>
      <c r="I50" s="156"/>
      <c r="J50" s="157">
        <f>Requirements!$H$2:$H$298*(Requirements!$I$2:$I$298)</f>
        <v>0</v>
      </c>
      <c r="K50" s="158"/>
      <c r="L50" s="159"/>
      <c r="M50" s="160">
        <f>Requirements!$H$2:$H$298*(IF(Requirements!$L$2:$L$298&gt;0,Requirements!$L$2:$L$298,0))</f>
        <v>0</v>
      </c>
      <c r="N50" s="161"/>
      <c r="O50" s="159"/>
      <c r="P50" s="155">
        <f>_xlfn.SINGLE(Requirements!$H$2:$H$298)*(IF(_xlfn.SINGLE(Requirements!$O$2:$O$298)&gt;0,_xlfn.SINGLE(Requirements!$O$2:$O$298),0))</f>
        <v>0</v>
      </c>
      <c r="Q50" s="161"/>
      <c r="R50" s="159"/>
      <c r="S50" s="155">
        <f>_xlfn.SINGLE(Requirements!$H$2:$H$298)*(IF(_xlfn.SINGLE(Requirements!$R$2:$R$298)&gt;0,_xlfn.SINGLE(Requirements!$R$2:$R$298),0))</f>
        <v>0</v>
      </c>
    </row>
    <row r="51" spans="1:19" ht="39" customHeight="1" x14ac:dyDescent="0.55000000000000004">
      <c r="A51" s="174">
        <v>50</v>
      </c>
      <c r="B51" s="151" t="s">
        <v>28</v>
      </c>
      <c r="C51" s="152" t="s">
        <v>37</v>
      </c>
      <c r="D51" s="153" t="s">
        <v>97</v>
      </c>
      <c r="E51" s="154" t="s">
        <v>285</v>
      </c>
      <c r="F51" s="81" t="s">
        <v>217</v>
      </c>
      <c r="G51" s="82" t="s">
        <v>20</v>
      </c>
      <c r="H51" s="155">
        <f>IF(Requirements!$G51="Essential",9,IF(Requirements!$G51="Advanced",3,1))</f>
        <v>9</v>
      </c>
      <c r="I51" s="156">
        <v>4</v>
      </c>
      <c r="J51" s="157">
        <f>Requirements!$H$2:$H$298*(Requirements!$I$2:$I$298)</f>
        <v>36</v>
      </c>
      <c r="K51" s="158"/>
      <c r="L51" s="159">
        <v>3</v>
      </c>
      <c r="M51" s="160">
        <f>Requirements!$H$2:$H$298*(IF(Requirements!$L$2:$L$298&gt;0,Requirements!$L$2:$L$298,0))</f>
        <v>27</v>
      </c>
      <c r="N51" s="161"/>
      <c r="O51" s="159">
        <v>3</v>
      </c>
      <c r="P51" s="155">
        <f>_xlfn.SINGLE(Requirements!$H$2:$H$298)*(IF(_xlfn.SINGLE(Requirements!$O$2:$O$298)&gt;0,_xlfn.SINGLE(Requirements!$O$2:$O$298),0))</f>
        <v>27</v>
      </c>
      <c r="Q51" s="161"/>
      <c r="R51" s="159">
        <v>2</v>
      </c>
      <c r="S51" s="155">
        <f>_xlfn.SINGLE(Requirements!$H$2:$H$298)*(IF(_xlfn.SINGLE(Requirements!$R$2:$R$298)&gt;0,_xlfn.SINGLE(Requirements!$R$2:$R$298),0))</f>
        <v>18</v>
      </c>
    </row>
    <row r="52" spans="1:19" ht="39" customHeight="1" x14ac:dyDescent="0.55000000000000004">
      <c r="A52" s="174">
        <v>51</v>
      </c>
      <c r="B52" s="151" t="s">
        <v>28</v>
      </c>
      <c r="C52" s="152" t="s">
        <v>37</v>
      </c>
      <c r="D52" s="153" t="s">
        <v>97</v>
      </c>
      <c r="E52" s="154" t="s">
        <v>286</v>
      </c>
      <c r="F52" s="81" t="s">
        <v>217</v>
      </c>
      <c r="G52" s="82" t="s">
        <v>21</v>
      </c>
      <c r="H52" s="155">
        <f>IF(Requirements!$G52="Essential",9,IF(Requirements!$G52="Advanced",3,1))</f>
        <v>3</v>
      </c>
      <c r="I52" s="156">
        <v>4</v>
      </c>
      <c r="J52" s="157">
        <f>Requirements!$H$2:$H$298*(Requirements!$I$2:$I$298)</f>
        <v>12</v>
      </c>
      <c r="K52" s="158"/>
      <c r="L52" s="159">
        <v>3</v>
      </c>
      <c r="M52" s="160">
        <f>Requirements!$H$2:$H$298*(IF(Requirements!$L$2:$L$298&gt;0,Requirements!$L$2:$L$298,0))</f>
        <v>9</v>
      </c>
      <c r="N52" s="161"/>
      <c r="O52" s="159">
        <v>3</v>
      </c>
      <c r="P52" s="155">
        <f>_xlfn.SINGLE(Requirements!$H$2:$H$298)*(IF(_xlfn.SINGLE(Requirements!$O$2:$O$298)&gt;0,_xlfn.SINGLE(Requirements!$O$2:$O$298),0))</f>
        <v>9</v>
      </c>
      <c r="Q52" s="161"/>
      <c r="R52" s="159">
        <v>1</v>
      </c>
      <c r="S52" s="155">
        <f>_xlfn.SINGLE(Requirements!$H$2:$H$298)*(IF(_xlfn.SINGLE(Requirements!$R$2:$R$298)&gt;0,_xlfn.SINGLE(Requirements!$R$2:$R$298),0))</f>
        <v>3</v>
      </c>
    </row>
    <row r="53" spans="1:19" ht="39" customHeight="1" x14ac:dyDescent="0.55000000000000004">
      <c r="A53" s="174">
        <v>52</v>
      </c>
      <c r="B53" s="151" t="s">
        <v>28</v>
      </c>
      <c r="C53" s="152" t="s">
        <v>37</v>
      </c>
      <c r="D53" s="153" t="s">
        <v>97</v>
      </c>
      <c r="E53" s="154" t="s">
        <v>287</v>
      </c>
      <c r="F53" s="81" t="s">
        <v>218</v>
      </c>
      <c r="G53" s="82" t="s">
        <v>20</v>
      </c>
      <c r="H53" s="155">
        <f>IF(Requirements!$G53="Essential",9,IF(Requirements!$G53="Advanced",3,1))</f>
        <v>9</v>
      </c>
      <c r="I53" s="156">
        <v>4</v>
      </c>
      <c r="J53" s="157">
        <f>Requirements!$H$2:$H$298*(Requirements!$I$2:$I$298)</f>
        <v>36</v>
      </c>
      <c r="K53" s="158"/>
      <c r="L53" s="159"/>
      <c r="M53" s="160">
        <f>Requirements!$H$2:$H$298*(IF(Requirements!$L$2:$L$298&gt;0,Requirements!$L$2:$L$298,0))</f>
        <v>0</v>
      </c>
      <c r="N53" s="161"/>
      <c r="O53" s="159">
        <v>3</v>
      </c>
      <c r="P53" s="155">
        <f>_xlfn.SINGLE(Requirements!$H$2:$H$298)*(IF(_xlfn.SINGLE(Requirements!$O$2:$O$298)&gt;0,_xlfn.SINGLE(Requirements!$O$2:$O$298),0))</f>
        <v>27</v>
      </c>
      <c r="Q53" s="161"/>
      <c r="R53" s="159"/>
      <c r="S53" s="155">
        <f>_xlfn.SINGLE(Requirements!$H$2:$H$298)*(IF(_xlfn.SINGLE(Requirements!$R$2:$R$298)&gt;0,_xlfn.SINGLE(Requirements!$R$2:$R$298),0))</f>
        <v>0</v>
      </c>
    </row>
    <row r="54" spans="1:19" ht="39" customHeight="1" x14ac:dyDescent="0.55000000000000004">
      <c r="A54" s="174">
        <v>53</v>
      </c>
      <c r="B54" s="151" t="s">
        <v>28</v>
      </c>
      <c r="C54" s="152" t="s">
        <v>37</v>
      </c>
      <c r="D54" s="153" t="s">
        <v>97</v>
      </c>
      <c r="E54" s="154" t="s">
        <v>288</v>
      </c>
      <c r="F54" s="81" t="s">
        <v>218</v>
      </c>
      <c r="G54" s="82" t="s">
        <v>20</v>
      </c>
      <c r="H54" s="155">
        <f>IF(Requirements!$G54="Essential",9,IF(Requirements!$G54="Advanced",3,1))</f>
        <v>9</v>
      </c>
      <c r="I54" s="156">
        <v>4</v>
      </c>
      <c r="J54" s="157">
        <f>Requirements!$H$2:$H$298*(Requirements!$I$2:$I$298)</f>
        <v>36</v>
      </c>
      <c r="K54" s="158"/>
      <c r="L54" s="159"/>
      <c r="M54" s="160">
        <f>Requirements!$H$2:$H$298*(IF(Requirements!$L$2:$L$298&gt;0,Requirements!$L$2:$L$298,0))</f>
        <v>0</v>
      </c>
      <c r="N54" s="161"/>
      <c r="O54" s="159">
        <v>2</v>
      </c>
      <c r="P54" s="155">
        <f>_xlfn.SINGLE(Requirements!$H$2:$H$298)*(IF(_xlfn.SINGLE(Requirements!$O$2:$O$298)&gt;0,_xlfn.SINGLE(Requirements!$O$2:$O$298),0))</f>
        <v>18</v>
      </c>
      <c r="Q54" s="161"/>
      <c r="R54" s="159"/>
      <c r="S54" s="155">
        <f>_xlfn.SINGLE(Requirements!$H$2:$H$298)*(IF(_xlfn.SINGLE(Requirements!$R$2:$R$298)&gt;0,_xlfn.SINGLE(Requirements!$R$2:$R$298),0))</f>
        <v>0</v>
      </c>
    </row>
    <row r="55" spans="1:19" ht="39" customHeight="1" x14ac:dyDescent="0.55000000000000004">
      <c r="A55" s="174">
        <v>54</v>
      </c>
      <c r="B55" s="151" t="s">
        <v>28</v>
      </c>
      <c r="C55" s="152" t="s">
        <v>37</v>
      </c>
      <c r="D55" s="153" t="s">
        <v>97</v>
      </c>
      <c r="E55" s="81" t="s">
        <v>289</v>
      </c>
      <c r="F55" s="81" t="s">
        <v>218</v>
      </c>
      <c r="G55" s="82" t="s">
        <v>20</v>
      </c>
      <c r="H55" s="155">
        <f>IF(Requirements!$G55="Essential",9,IF(Requirements!$G55="Advanced",3,1))</f>
        <v>9</v>
      </c>
      <c r="I55" s="156">
        <v>4</v>
      </c>
      <c r="J55" s="157">
        <f>Requirements!$H$2:$H$298*(Requirements!$I$2:$I$298)</f>
        <v>36</v>
      </c>
      <c r="K55" s="158"/>
      <c r="L55" s="159"/>
      <c r="M55" s="160">
        <f>Requirements!$H$2:$H$298*(IF(Requirements!$L$2:$L$298&gt;0,Requirements!$L$2:$L$298,0))</f>
        <v>0</v>
      </c>
      <c r="N55" s="161"/>
      <c r="O55" s="159">
        <v>2</v>
      </c>
      <c r="P55" s="155">
        <f>_xlfn.SINGLE(Requirements!$H$2:$H$298)*(IF(_xlfn.SINGLE(Requirements!$O$2:$O$298)&gt;0,_xlfn.SINGLE(Requirements!$O$2:$O$298),0))</f>
        <v>18</v>
      </c>
      <c r="Q55" s="161"/>
      <c r="R55" s="159"/>
      <c r="S55" s="155">
        <f>_xlfn.SINGLE(Requirements!$H$2:$H$298)*(IF(_xlfn.SINGLE(Requirements!$R$2:$R$298)&gt;0,_xlfn.SINGLE(Requirements!$R$2:$R$298),0))</f>
        <v>0</v>
      </c>
    </row>
    <row r="56" spans="1:19" ht="39" customHeight="1" x14ac:dyDescent="0.55000000000000004">
      <c r="A56" s="174">
        <v>55</v>
      </c>
      <c r="B56" s="151" t="s">
        <v>28</v>
      </c>
      <c r="C56" s="152" t="s">
        <v>37</v>
      </c>
      <c r="D56" s="153" t="s">
        <v>97</v>
      </c>
      <c r="E56" s="154" t="s">
        <v>290</v>
      </c>
      <c r="F56" s="81" t="s">
        <v>218</v>
      </c>
      <c r="G56" s="82" t="s">
        <v>20</v>
      </c>
      <c r="H56" s="155">
        <f>IF(Requirements!$G56="Essential",9,IF(Requirements!$G56="Advanced",3,1))</f>
        <v>9</v>
      </c>
      <c r="I56" s="156">
        <v>4</v>
      </c>
      <c r="J56" s="157">
        <f>Requirements!$H$2:$H$298*(Requirements!$I$2:$I$298)</f>
        <v>36</v>
      </c>
      <c r="K56" s="158"/>
      <c r="L56" s="159"/>
      <c r="M56" s="160">
        <f>Requirements!$H$2:$H$298*(IF(Requirements!$L$2:$L$298&gt;0,Requirements!$L$2:$L$298,0))</f>
        <v>0</v>
      </c>
      <c r="N56" s="161"/>
      <c r="O56" s="159">
        <v>2</v>
      </c>
      <c r="P56" s="155">
        <f>_xlfn.SINGLE(Requirements!$H$2:$H$298)*(IF(_xlfn.SINGLE(Requirements!$O$2:$O$298)&gt;0,_xlfn.SINGLE(Requirements!$O$2:$O$298),0))</f>
        <v>18</v>
      </c>
      <c r="Q56" s="161"/>
      <c r="R56" s="159"/>
      <c r="S56" s="155">
        <f>_xlfn.SINGLE(Requirements!$H$2:$H$298)*(IF(_xlfn.SINGLE(Requirements!$R$2:$R$298)&gt;0,_xlfn.SINGLE(Requirements!$R$2:$R$298),0))</f>
        <v>0</v>
      </c>
    </row>
    <row r="57" spans="1:19" ht="39" customHeight="1" x14ac:dyDescent="0.55000000000000004">
      <c r="A57" s="174">
        <v>56</v>
      </c>
      <c r="B57" s="151" t="s">
        <v>28</v>
      </c>
      <c r="C57" s="152" t="s">
        <v>37</v>
      </c>
      <c r="D57" s="153" t="s">
        <v>97</v>
      </c>
      <c r="E57" s="81" t="s">
        <v>291</v>
      </c>
      <c r="F57" s="81" t="s">
        <v>218</v>
      </c>
      <c r="G57" s="82" t="s">
        <v>20</v>
      </c>
      <c r="H57" s="155">
        <f>IF(Requirements!$G57="Essential",9,IF(Requirements!$G57="Advanced",3,1))</f>
        <v>9</v>
      </c>
      <c r="I57" s="156">
        <v>4</v>
      </c>
      <c r="J57" s="157">
        <f>Requirements!$H$2:$H$298*(Requirements!$I$2:$I$298)</f>
        <v>36</v>
      </c>
      <c r="K57" s="158"/>
      <c r="L57" s="159"/>
      <c r="M57" s="160">
        <f>Requirements!$H$2:$H$298*(IF(Requirements!$L$2:$L$298&gt;0,Requirements!$L$2:$L$298,0))</f>
        <v>0</v>
      </c>
      <c r="N57" s="161"/>
      <c r="O57" s="159">
        <v>3</v>
      </c>
      <c r="P57" s="155">
        <f>_xlfn.SINGLE(Requirements!$H$2:$H$298)*(IF(_xlfn.SINGLE(Requirements!$O$2:$O$298)&gt;0,_xlfn.SINGLE(Requirements!$O$2:$O$298),0))</f>
        <v>27</v>
      </c>
      <c r="Q57" s="161"/>
      <c r="R57" s="159"/>
      <c r="S57" s="155">
        <f>_xlfn.SINGLE(Requirements!$H$2:$H$298)*(IF(_xlfn.SINGLE(Requirements!$R$2:$R$298)&gt;0,_xlfn.SINGLE(Requirements!$R$2:$R$298),0))</f>
        <v>0</v>
      </c>
    </row>
    <row r="58" spans="1:19" ht="39" customHeight="1" x14ac:dyDescent="0.55000000000000004">
      <c r="A58" s="174">
        <v>57</v>
      </c>
      <c r="B58" s="151" t="s">
        <v>28</v>
      </c>
      <c r="C58" s="152" t="s">
        <v>37</v>
      </c>
      <c r="D58" s="153" t="s">
        <v>97</v>
      </c>
      <c r="E58" s="154" t="s">
        <v>292</v>
      </c>
      <c r="F58" s="81" t="s">
        <v>218</v>
      </c>
      <c r="G58" s="82" t="s">
        <v>20</v>
      </c>
      <c r="H58" s="155">
        <f>IF(Requirements!$G58="Essential",9,IF(Requirements!$G58="Advanced",3,1))</f>
        <v>9</v>
      </c>
      <c r="I58" s="156">
        <v>4</v>
      </c>
      <c r="J58" s="157">
        <f>Requirements!$H$2:$H$298*(Requirements!$I$2:$I$298)</f>
        <v>36</v>
      </c>
      <c r="K58" s="158"/>
      <c r="L58" s="159"/>
      <c r="M58" s="160">
        <f>Requirements!$H$2:$H$298*(IF(Requirements!$L$2:$L$298&gt;0,Requirements!$L$2:$L$298,0))</f>
        <v>0</v>
      </c>
      <c r="N58" s="161"/>
      <c r="O58" s="159">
        <v>3</v>
      </c>
      <c r="P58" s="155">
        <f>_xlfn.SINGLE(Requirements!$H$2:$H$298)*(IF(_xlfn.SINGLE(Requirements!$O$2:$O$298)&gt;0,_xlfn.SINGLE(Requirements!$O$2:$O$298),0))</f>
        <v>27</v>
      </c>
      <c r="Q58" s="161"/>
      <c r="R58" s="159"/>
      <c r="S58" s="155">
        <f>_xlfn.SINGLE(Requirements!$H$2:$H$298)*(IF(_xlfn.SINGLE(Requirements!$R$2:$R$298)&gt;0,_xlfn.SINGLE(Requirements!$R$2:$R$298),0))</f>
        <v>0</v>
      </c>
    </row>
    <row r="59" spans="1:19" ht="39" customHeight="1" x14ac:dyDescent="0.55000000000000004">
      <c r="A59" s="174">
        <v>58</v>
      </c>
      <c r="B59" s="151" t="s">
        <v>28</v>
      </c>
      <c r="C59" s="152" t="s">
        <v>37</v>
      </c>
      <c r="D59" s="153" t="s">
        <v>97</v>
      </c>
      <c r="E59" s="154" t="s">
        <v>192</v>
      </c>
      <c r="F59" s="81" t="s">
        <v>218</v>
      </c>
      <c r="G59" s="82" t="s">
        <v>20</v>
      </c>
      <c r="H59" s="155">
        <f>IF(Requirements!$G59="Essential",9,IF(Requirements!$G59="Advanced",3,1))</f>
        <v>9</v>
      </c>
      <c r="I59" s="156">
        <v>4</v>
      </c>
      <c r="J59" s="157">
        <f>Requirements!$H$2:$H$298*(Requirements!$I$2:$I$298)</f>
        <v>36</v>
      </c>
      <c r="K59" s="158"/>
      <c r="L59" s="159"/>
      <c r="M59" s="160">
        <f>Requirements!$H$2:$H$298*(IF(Requirements!$L$2:$L$298&gt;0,Requirements!$L$2:$L$298,0))</f>
        <v>0</v>
      </c>
      <c r="N59" s="161"/>
      <c r="O59" s="159">
        <v>2</v>
      </c>
      <c r="P59" s="155">
        <f>_xlfn.SINGLE(Requirements!$H$2:$H$298)*(IF(_xlfn.SINGLE(Requirements!$O$2:$O$298)&gt;0,_xlfn.SINGLE(Requirements!$O$2:$O$298),0))</f>
        <v>18</v>
      </c>
      <c r="Q59" s="161"/>
      <c r="R59" s="159"/>
      <c r="S59" s="155">
        <f>_xlfn.SINGLE(Requirements!$H$2:$H$298)*(IF(_xlfn.SINGLE(Requirements!$R$2:$R$298)&gt;0,_xlfn.SINGLE(Requirements!$R$2:$R$298),0))</f>
        <v>0</v>
      </c>
    </row>
    <row r="60" spans="1:19" ht="39" customHeight="1" x14ac:dyDescent="0.55000000000000004">
      <c r="A60" s="174">
        <v>59</v>
      </c>
      <c r="B60" s="151" t="s">
        <v>28</v>
      </c>
      <c r="C60" s="152" t="s">
        <v>37</v>
      </c>
      <c r="D60" s="153" t="s">
        <v>97</v>
      </c>
      <c r="E60" s="81" t="s">
        <v>293</v>
      </c>
      <c r="F60" s="81" t="s">
        <v>219</v>
      </c>
      <c r="G60" s="82" t="s">
        <v>21</v>
      </c>
      <c r="H60" s="155">
        <f>IF(Requirements!$G60="Essential",9,IF(Requirements!$G60="Advanced",3,1))</f>
        <v>3</v>
      </c>
      <c r="I60" s="156">
        <v>4</v>
      </c>
      <c r="J60" s="157">
        <f>Requirements!$H$2:$H$298*(Requirements!$I$2:$I$298)</f>
        <v>12</v>
      </c>
      <c r="K60" s="158"/>
      <c r="L60" s="159"/>
      <c r="M60" s="160">
        <f>Requirements!$H$2:$H$298*(IF(Requirements!$L$2:$L$298&gt;0,Requirements!$L$2:$L$298,0))</f>
        <v>0</v>
      </c>
      <c r="N60" s="161"/>
      <c r="O60" s="159">
        <v>2</v>
      </c>
      <c r="P60" s="155">
        <f>_xlfn.SINGLE(Requirements!$H$2:$H$298)*(IF(_xlfn.SINGLE(Requirements!$O$2:$O$298)&gt;0,_xlfn.SINGLE(Requirements!$O$2:$O$298),0))</f>
        <v>6</v>
      </c>
      <c r="Q60" s="161"/>
      <c r="R60" s="159"/>
      <c r="S60" s="155">
        <f>_xlfn.SINGLE(Requirements!$H$2:$H$298)*(IF(_xlfn.SINGLE(Requirements!$R$2:$R$298)&gt;0,_xlfn.SINGLE(Requirements!$R$2:$R$298),0))</f>
        <v>0</v>
      </c>
    </row>
    <row r="61" spans="1:19" ht="39" customHeight="1" x14ac:dyDescent="0.55000000000000004">
      <c r="A61" s="174">
        <v>60</v>
      </c>
      <c r="B61" s="151" t="s">
        <v>28</v>
      </c>
      <c r="C61" s="152" t="s">
        <v>37</v>
      </c>
      <c r="D61" s="153" t="s">
        <v>97</v>
      </c>
      <c r="E61" s="154" t="s">
        <v>294</v>
      </c>
      <c r="F61" s="81" t="s">
        <v>219</v>
      </c>
      <c r="G61" s="82" t="s">
        <v>22</v>
      </c>
      <c r="H61" s="155">
        <f>IF(Requirements!$G61="Essential",9,IF(Requirements!$G61="Advanced",3,1))</f>
        <v>1</v>
      </c>
      <c r="I61" s="156">
        <v>4</v>
      </c>
      <c r="J61" s="157">
        <f>Requirements!$H$2:$H$298*(Requirements!$I$2:$I$298)</f>
        <v>4</v>
      </c>
      <c r="K61" s="158"/>
      <c r="L61" s="159"/>
      <c r="M61" s="160">
        <f>Requirements!$H$2:$H$298*(IF(Requirements!$L$2:$L$298&gt;0,Requirements!$L$2:$L$298,0))</f>
        <v>0</v>
      </c>
      <c r="N61" s="161"/>
      <c r="O61" s="159">
        <v>3</v>
      </c>
      <c r="P61" s="155">
        <f>_xlfn.SINGLE(Requirements!$H$2:$H$298)*(IF(_xlfn.SINGLE(Requirements!$O$2:$O$298)&gt;0,_xlfn.SINGLE(Requirements!$O$2:$O$298),0))</f>
        <v>3</v>
      </c>
      <c r="Q61" s="161"/>
      <c r="R61" s="159"/>
      <c r="S61" s="155">
        <f>_xlfn.SINGLE(Requirements!$H$2:$H$298)*(IF(_xlfn.SINGLE(Requirements!$R$2:$R$298)&gt;0,_xlfn.SINGLE(Requirements!$R$2:$R$298),0))</f>
        <v>0</v>
      </c>
    </row>
    <row r="62" spans="1:19" ht="39" customHeight="1" x14ac:dyDescent="0.55000000000000004">
      <c r="A62" s="174">
        <v>61</v>
      </c>
      <c r="B62" s="151" t="s">
        <v>28</v>
      </c>
      <c r="C62" s="152" t="s">
        <v>37</v>
      </c>
      <c r="D62" s="153" t="s">
        <v>97</v>
      </c>
      <c r="E62" s="154" t="s">
        <v>295</v>
      </c>
      <c r="F62" s="81" t="s">
        <v>219</v>
      </c>
      <c r="G62" s="82" t="s">
        <v>22</v>
      </c>
      <c r="H62" s="155">
        <f>IF(Requirements!$G62="Essential",9,IF(Requirements!$G62="Advanced",3,1))</f>
        <v>1</v>
      </c>
      <c r="I62" s="156">
        <v>4</v>
      </c>
      <c r="J62" s="157">
        <f>Requirements!$H$2:$H$298*(Requirements!$I$2:$I$298)</f>
        <v>4</v>
      </c>
      <c r="K62" s="158"/>
      <c r="L62" s="159"/>
      <c r="M62" s="160">
        <f>Requirements!$H$2:$H$298*(IF(Requirements!$L$2:$L$298&gt;0,Requirements!$L$2:$L$298,0))</f>
        <v>0</v>
      </c>
      <c r="N62" s="161"/>
      <c r="O62" s="159">
        <v>3</v>
      </c>
      <c r="P62" s="155">
        <f>_xlfn.SINGLE(Requirements!$H$2:$H$298)*(IF(_xlfn.SINGLE(Requirements!$O$2:$O$298)&gt;0,_xlfn.SINGLE(Requirements!$O$2:$O$298),0))</f>
        <v>3</v>
      </c>
      <c r="Q62" s="161"/>
      <c r="R62" s="159"/>
      <c r="S62" s="155">
        <f>_xlfn.SINGLE(Requirements!$H$2:$H$298)*(IF(_xlfn.SINGLE(Requirements!$R$2:$R$298)&gt;0,_xlfn.SINGLE(Requirements!$R$2:$R$298),0))</f>
        <v>0</v>
      </c>
    </row>
    <row r="63" spans="1:19" ht="39" customHeight="1" x14ac:dyDescent="0.55000000000000004">
      <c r="A63" s="174">
        <v>62</v>
      </c>
      <c r="B63" s="151" t="s">
        <v>28</v>
      </c>
      <c r="C63" s="152" t="s">
        <v>37</v>
      </c>
      <c r="D63" s="153" t="s">
        <v>98</v>
      </c>
      <c r="E63" s="154" t="s">
        <v>296</v>
      </c>
      <c r="F63" s="81" t="s">
        <v>218</v>
      </c>
      <c r="G63" s="82" t="s">
        <v>20</v>
      </c>
      <c r="H63" s="155">
        <f>IF(Requirements!$G63="Essential",9,IF(Requirements!$G63="Advanced",3,1))</f>
        <v>9</v>
      </c>
      <c r="I63" s="156">
        <v>4</v>
      </c>
      <c r="J63" s="157">
        <f>Requirements!$H$2:$H$298*(Requirements!$I$2:$I$298)</f>
        <v>36</v>
      </c>
      <c r="K63" s="158"/>
      <c r="L63" s="159">
        <v>4</v>
      </c>
      <c r="M63" s="160">
        <f>Requirements!$H$2:$H$298*(IF(Requirements!$L$2:$L$298&gt;0,Requirements!$L$2:$L$298,0))</f>
        <v>36</v>
      </c>
      <c r="N63" s="161"/>
      <c r="O63" s="159">
        <v>3</v>
      </c>
      <c r="P63" s="155">
        <f>_xlfn.SINGLE(Requirements!$H$2:$H$298)*(IF(_xlfn.SINGLE(Requirements!$O$2:$O$298)&gt;0,_xlfn.SINGLE(Requirements!$O$2:$O$298),0))</f>
        <v>27</v>
      </c>
      <c r="Q63" s="161"/>
      <c r="R63" s="159">
        <v>1</v>
      </c>
      <c r="S63" s="155">
        <f>_xlfn.SINGLE(Requirements!$H$2:$H$298)*(IF(_xlfn.SINGLE(Requirements!$R$2:$R$298)&gt;0,_xlfn.SINGLE(Requirements!$R$2:$R$298),0))</f>
        <v>9</v>
      </c>
    </row>
    <row r="64" spans="1:19" ht="39" customHeight="1" x14ac:dyDescent="0.55000000000000004">
      <c r="A64" s="78">
        <v>63</v>
      </c>
      <c r="B64" s="151" t="s">
        <v>28</v>
      </c>
      <c r="C64" s="152" t="s">
        <v>37</v>
      </c>
      <c r="D64" s="153" t="s">
        <v>98</v>
      </c>
      <c r="E64" s="154" t="s">
        <v>297</v>
      </c>
      <c r="F64" s="81" t="s">
        <v>218</v>
      </c>
      <c r="G64" s="82" t="s">
        <v>20</v>
      </c>
      <c r="H64" s="113">
        <f>IF(Requirements!$G64="Essential",9,IF(Requirements!$G64="Advanced",3,1))</f>
        <v>9</v>
      </c>
      <c r="I64" s="102"/>
      <c r="J64" s="114">
        <f>Requirements!$H$2:$H$298*(Requirements!$I$2:$I$298)</f>
        <v>0</v>
      </c>
      <c r="K64" s="115"/>
      <c r="L64" s="105"/>
      <c r="M64" s="116">
        <f>Requirements!$H$2:$H$298*(IF(Requirements!$L$2:$L$298&gt;0,Requirements!$L$2:$L$298,0))</f>
        <v>0</v>
      </c>
      <c r="N64" s="65"/>
      <c r="O64" s="105"/>
      <c r="P64" s="113">
        <f>_xlfn.SINGLE(Requirements!$H$2:$H$298)*(IF(_xlfn.SINGLE(Requirements!$O$2:$O$298)&gt;0,_xlfn.SINGLE(Requirements!$O$2:$O$298),0))</f>
        <v>0</v>
      </c>
      <c r="Q64" s="65"/>
      <c r="R64" s="105"/>
      <c r="S64" s="113">
        <f>_xlfn.SINGLE(Requirements!$H$2:$H$298)*(IF(_xlfn.SINGLE(Requirements!$R$2:$R$298)&gt;0,_xlfn.SINGLE(Requirements!$R$2:$R$298),0))</f>
        <v>0</v>
      </c>
    </row>
    <row r="65" spans="1:19" ht="39" customHeight="1" x14ac:dyDescent="0.55000000000000004">
      <c r="A65" s="174">
        <v>64</v>
      </c>
      <c r="B65" s="151" t="s">
        <v>28</v>
      </c>
      <c r="C65" s="152" t="s">
        <v>37</v>
      </c>
      <c r="D65" s="153" t="s">
        <v>98</v>
      </c>
      <c r="E65" s="154" t="s">
        <v>298</v>
      </c>
      <c r="F65" s="81" t="s">
        <v>219</v>
      </c>
      <c r="G65" s="82" t="s">
        <v>22</v>
      </c>
      <c r="H65" s="155">
        <f>IF(Requirements!$G65="Essential",9,IF(Requirements!$G65="Advanced",3,1))</f>
        <v>1</v>
      </c>
      <c r="I65" s="156"/>
      <c r="J65" s="157">
        <f>Requirements!$H$2:$H$298*(Requirements!$I$2:$I$298)</f>
        <v>0</v>
      </c>
      <c r="K65" s="158"/>
      <c r="L65" s="159"/>
      <c r="M65" s="160">
        <f>Requirements!$H$2:$H$298*(IF(Requirements!$L$2:$L$298&gt;0,Requirements!$L$2:$L$298,0))</f>
        <v>0</v>
      </c>
      <c r="N65" s="161"/>
      <c r="O65" s="159"/>
      <c r="P65" s="155">
        <f>_xlfn.SINGLE(Requirements!$H$2:$H$298)*(IF(_xlfn.SINGLE(Requirements!$O$2:$O$298)&gt;0,_xlfn.SINGLE(Requirements!$O$2:$O$298),0))</f>
        <v>0</v>
      </c>
      <c r="Q65" s="161"/>
      <c r="R65" s="159"/>
      <c r="S65" s="155">
        <f>_xlfn.SINGLE(Requirements!$H$2:$H$298)*(IF(_xlfn.SINGLE(Requirements!$R$2:$R$298)&gt;0,_xlfn.SINGLE(Requirements!$R$2:$R$298),0))</f>
        <v>0</v>
      </c>
    </row>
    <row r="66" spans="1:19" ht="39" customHeight="1" x14ac:dyDescent="0.55000000000000004">
      <c r="A66" s="174">
        <v>65</v>
      </c>
      <c r="B66" s="151" t="s">
        <v>28</v>
      </c>
      <c r="C66" s="152" t="s">
        <v>37</v>
      </c>
      <c r="D66" s="153" t="s">
        <v>98</v>
      </c>
      <c r="E66" s="81" t="s">
        <v>299</v>
      </c>
      <c r="F66" s="81" t="s">
        <v>219</v>
      </c>
      <c r="G66" s="82" t="s">
        <v>21</v>
      </c>
      <c r="H66" s="155">
        <f>IF(Requirements!$G66="Essential",9,IF(Requirements!$G66="Advanced",3,1))</f>
        <v>3</v>
      </c>
      <c r="I66" s="156"/>
      <c r="J66" s="157">
        <f>Requirements!$H$2:$H$298*(Requirements!$I$2:$I$298)</f>
        <v>0</v>
      </c>
      <c r="K66" s="158"/>
      <c r="L66" s="159"/>
      <c r="M66" s="160">
        <f>Requirements!$H$2:$H$298*(IF(Requirements!$L$2:$L$298&gt;0,Requirements!$L$2:$L$298,0))</f>
        <v>0</v>
      </c>
      <c r="N66" s="161"/>
      <c r="O66" s="159"/>
      <c r="P66" s="155">
        <f>_xlfn.SINGLE(Requirements!$H$2:$H$298)*(IF(_xlfn.SINGLE(Requirements!$O$2:$O$298)&gt;0,_xlfn.SINGLE(Requirements!$O$2:$O$298),0))</f>
        <v>0</v>
      </c>
      <c r="Q66" s="161"/>
      <c r="R66" s="159"/>
      <c r="S66" s="155">
        <f>_xlfn.SINGLE(Requirements!$H$2:$H$298)*(IF(_xlfn.SINGLE(Requirements!$R$2:$R$298)&gt;0,_xlfn.SINGLE(Requirements!$R$2:$R$298),0))</f>
        <v>0</v>
      </c>
    </row>
    <row r="67" spans="1:19" ht="39" customHeight="1" x14ac:dyDescent="0.55000000000000004">
      <c r="A67" s="174">
        <v>66</v>
      </c>
      <c r="B67" s="151" t="s">
        <v>28</v>
      </c>
      <c r="C67" s="152" t="s">
        <v>37</v>
      </c>
      <c r="D67" s="153" t="s">
        <v>99</v>
      </c>
      <c r="E67" s="154" t="s">
        <v>300</v>
      </c>
      <c r="F67" s="81" t="s">
        <v>218</v>
      </c>
      <c r="G67" s="82" t="s">
        <v>20</v>
      </c>
      <c r="H67" s="155">
        <f>IF(Requirements!$G67="Essential",9,IF(Requirements!$G67="Advanced",3,1))</f>
        <v>9</v>
      </c>
      <c r="I67" s="156">
        <v>4</v>
      </c>
      <c r="J67" s="157">
        <f>Requirements!$H$2:$H$298*(Requirements!$I$2:$I$298)</f>
        <v>36</v>
      </c>
      <c r="K67" s="158"/>
      <c r="L67" s="159">
        <v>3</v>
      </c>
      <c r="M67" s="160">
        <f>Requirements!$H$2:$H$298*(IF(Requirements!$L$2:$L$298&gt;0,Requirements!$L$2:$L$298,0))</f>
        <v>27</v>
      </c>
      <c r="N67" s="161"/>
      <c r="O67" s="159">
        <v>3</v>
      </c>
      <c r="P67" s="166">
        <f>_xlfn.SINGLE(Requirements!$H$2:$H$298)*(IF(_xlfn.SINGLE(Requirements!$O$2:$O$298)&gt;0,_xlfn.SINGLE(Requirements!$O$2:$O$298),0))</f>
        <v>27</v>
      </c>
      <c r="Q67" s="165"/>
      <c r="R67" s="159">
        <v>2</v>
      </c>
      <c r="S67" s="155">
        <f>_xlfn.SINGLE(Requirements!$H$2:$H$298)*(IF(_xlfn.SINGLE(Requirements!$R$2:$R$298)&gt;0,_xlfn.SINGLE(Requirements!$R$2:$R$298),0))</f>
        <v>18</v>
      </c>
    </row>
    <row r="68" spans="1:19" ht="39" customHeight="1" x14ac:dyDescent="0.55000000000000004">
      <c r="A68" s="174">
        <v>67</v>
      </c>
      <c r="B68" s="151" t="s">
        <v>28</v>
      </c>
      <c r="C68" s="152" t="s">
        <v>37</v>
      </c>
      <c r="D68" s="153" t="s">
        <v>99</v>
      </c>
      <c r="E68" s="81" t="s">
        <v>301</v>
      </c>
      <c r="F68" s="81" t="s">
        <v>219</v>
      </c>
      <c r="G68" s="82" t="s">
        <v>21</v>
      </c>
      <c r="H68" s="155">
        <f>IF(Requirements!$G68="Essential",9,IF(Requirements!$G68="Advanced",3,1))</f>
        <v>3</v>
      </c>
      <c r="I68" s="156">
        <v>4</v>
      </c>
      <c r="J68" s="157">
        <f>Requirements!$H$2:$H$298*(Requirements!$I$2:$I$298)</f>
        <v>12</v>
      </c>
      <c r="K68" s="158"/>
      <c r="L68" s="159">
        <v>3</v>
      </c>
      <c r="M68" s="160">
        <f>Requirements!$H$2:$H$298*(IF(Requirements!$L$2:$L$298&gt;0,Requirements!$L$2:$L$298,0))</f>
        <v>9</v>
      </c>
      <c r="N68" s="161"/>
      <c r="O68" s="159">
        <v>3</v>
      </c>
      <c r="P68" s="155">
        <f>_xlfn.SINGLE(Requirements!$H$2:$H$298)*(IF(_xlfn.SINGLE(Requirements!$O$2:$O$298)&gt;0,_xlfn.SINGLE(Requirements!$O$2:$O$298),0))</f>
        <v>9</v>
      </c>
      <c r="Q68" s="161"/>
      <c r="R68" s="159">
        <v>2</v>
      </c>
      <c r="S68" s="155">
        <f>_xlfn.SINGLE(Requirements!$H$2:$H$298)*(IF(_xlfn.SINGLE(Requirements!$R$2:$R$298)&gt;0,_xlfn.SINGLE(Requirements!$R$2:$R$298),0))</f>
        <v>6</v>
      </c>
    </row>
    <row r="69" spans="1:19" ht="39" customHeight="1" x14ac:dyDescent="0.55000000000000004">
      <c r="A69" s="174">
        <v>68</v>
      </c>
      <c r="B69" s="151" t="s">
        <v>28</v>
      </c>
      <c r="C69" s="152" t="s">
        <v>37</v>
      </c>
      <c r="D69" s="153" t="s">
        <v>99</v>
      </c>
      <c r="E69" s="154" t="s">
        <v>302</v>
      </c>
      <c r="F69" s="81" t="s">
        <v>219</v>
      </c>
      <c r="G69" s="82" t="s">
        <v>21</v>
      </c>
      <c r="H69" s="155">
        <f>IF(Requirements!$G69="Essential",9,IF(Requirements!$G69="Advanced",3,1))</f>
        <v>3</v>
      </c>
      <c r="I69" s="156">
        <v>4</v>
      </c>
      <c r="J69" s="157">
        <f>Requirements!$H$2:$H$298*(Requirements!$I$2:$I$298)</f>
        <v>12</v>
      </c>
      <c r="K69" s="158"/>
      <c r="L69" s="159">
        <v>3</v>
      </c>
      <c r="M69" s="160">
        <f>Requirements!$H$2:$H$298*(IF(Requirements!$L$2:$L$298&gt;0,Requirements!$L$2:$L$298,0))</f>
        <v>9</v>
      </c>
      <c r="N69" s="161"/>
      <c r="O69" s="159">
        <v>4</v>
      </c>
      <c r="P69" s="155">
        <f>_xlfn.SINGLE(Requirements!$H$2:$H$298)*(IF(_xlfn.SINGLE(Requirements!$O$2:$O$298)&gt;0,_xlfn.SINGLE(Requirements!$O$2:$O$298),0))</f>
        <v>12</v>
      </c>
      <c r="Q69" s="161"/>
      <c r="R69" s="159">
        <v>2</v>
      </c>
      <c r="S69" s="155">
        <f>_xlfn.SINGLE(Requirements!$H$2:$H$298)*(IF(_xlfn.SINGLE(Requirements!$R$2:$R$298)&gt;0,_xlfn.SINGLE(Requirements!$R$2:$R$298),0))</f>
        <v>6</v>
      </c>
    </row>
    <row r="70" spans="1:19" ht="39" customHeight="1" x14ac:dyDescent="0.55000000000000004">
      <c r="A70" s="174">
        <v>69</v>
      </c>
      <c r="B70" s="151" t="s">
        <v>28</v>
      </c>
      <c r="C70" s="152" t="s">
        <v>37</v>
      </c>
      <c r="D70" s="153" t="s">
        <v>99</v>
      </c>
      <c r="E70" s="154" t="s">
        <v>303</v>
      </c>
      <c r="F70" s="81" t="s">
        <v>219</v>
      </c>
      <c r="G70" s="82" t="s">
        <v>21</v>
      </c>
      <c r="H70" s="155">
        <f>IF(Requirements!$G70="Essential",9,IF(Requirements!$G70="Advanced",3,1))</f>
        <v>3</v>
      </c>
      <c r="I70" s="156">
        <v>4</v>
      </c>
      <c r="J70" s="157">
        <f>Requirements!$H$2:$H$298*(Requirements!$I$2:$I$298)</f>
        <v>12</v>
      </c>
      <c r="K70" s="158"/>
      <c r="L70" s="159">
        <v>3</v>
      </c>
      <c r="M70" s="160">
        <f>Requirements!$H$2:$H$298*(IF(Requirements!$L$2:$L$298&gt;0,Requirements!$L$2:$L$298,0))</f>
        <v>9</v>
      </c>
      <c r="N70" s="161"/>
      <c r="O70" s="159">
        <v>3</v>
      </c>
      <c r="P70" s="155">
        <f>_xlfn.SINGLE(Requirements!$H$2:$H$298)*(IF(_xlfn.SINGLE(Requirements!$O$2:$O$298)&gt;0,_xlfn.SINGLE(Requirements!$O$2:$O$298),0))</f>
        <v>9</v>
      </c>
      <c r="Q70" s="161"/>
      <c r="R70" s="159">
        <v>2</v>
      </c>
      <c r="S70" s="155">
        <f>_xlfn.SINGLE(Requirements!$H$2:$H$298)*(IF(_xlfn.SINGLE(Requirements!$R$2:$R$298)&gt;0,_xlfn.SINGLE(Requirements!$R$2:$R$298),0))</f>
        <v>6</v>
      </c>
    </row>
    <row r="71" spans="1:19" ht="39" customHeight="1" x14ac:dyDescent="0.55000000000000004">
      <c r="A71" s="174">
        <v>70</v>
      </c>
      <c r="B71" s="151" t="s">
        <v>28</v>
      </c>
      <c r="C71" s="152" t="s">
        <v>38</v>
      </c>
      <c r="D71" s="153" t="s">
        <v>100</v>
      </c>
      <c r="E71" s="154" t="s">
        <v>304</v>
      </c>
      <c r="F71" s="81" t="s">
        <v>217</v>
      </c>
      <c r="G71" s="82" t="s">
        <v>20</v>
      </c>
      <c r="H71" s="155">
        <f>IF(Requirements!$G71="Essential",9,IF(Requirements!$G71="Advanced",3,1))</f>
        <v>9</v>
      </c>
      <c r="I71" s="156">
        <v>4</v>
      </c>
      <c r="J71" s="157">
        <f>Requirements!$H$2:$H$298*(Requirements!$I$2:$I$298)</f>
        <v>36</v>
      </c>
      <c r="K71" s="158"/>
      <c r="L71" s="159">
        <v>4</v>
      </c>
      <c r="M71" s="160">
        <f>Requirements!$H$2:$H$298*(IF(Requirements!$L$2:$L$298&gt;0,Requirements!$L$2:$L$298,0))</f>
        <v>36</v>
      </c>
      <c r="N71" s="161"/>
      <c r="O71" s="159">
        <v>2</v>
      </c>
      <c r="P71" s="166">
        <f>_xlfn.SINGLE(Requirements!$H$2:$H$298)*(IF(_xlfn.SINGLE(Requirements!$O$2:$O$298)&gt;0,_xlfn.SINGLE(Requirements!$O$2:$O$298),0))</f>
        <v>18</v>
      </c>
      <c r="Q71" s="165"/>
      <c r="R71" s="159">
        <v>0</v>
      </c>
      <c r="S71" s="155">
        <f>_xlfn.SINGLE(Requirements!$H$2:$H$298)*(IF(_xlfn.SINGLE(Requirements!$R$2:$R$298)&gt;0,_xlfn.SINGLE(Requirements!$R$2:$R$298),0))</f>
        <v>0</v>
      </c>
    </row>
    <row r="72" spans="1:19" ht="39" customHeight="1" x14ac:dyDescent="0.55000000000000004">
      <c r="A72" s="174">
        <v>71</v>
      </c>
      <c r="B72" s="151" t="s">
        <v>28</v>
      </c>
      <c r="C72" s="152" t="s">
        <v>38</v>
      </c>
      <c r="D72" s="153" t="s">
        <v>101</v>
      </c>
      <c r="E72" s="154" t="s">
        <v>193</v>
      </c>
      <c r="F72" s="81" t="s">
        <v>218</v>
      </c>
      <c r="G72" s="82" t="s">
        <v>21</v>
      </c>
      <c r="H72" s="155">
        <f>IF(Requirements!$G72="Essential",9,IF(Requirements!$G72="Advanced",3,1))</f>
        <v>3</v>
      </c>
      <c r="I72" s="156">
        <v>4</v>
      </c>
      <c r="J72" s="157">
        <f>Requirements!$H$2:$H$298*(Requirements!$I$2:$I$298)</f>
        <v>12</v>
      </c>
      <c r="K72" s="158"/>
      <c r="L72" s="159">
        <v>4</v>
      </c>
      <c r="M72" s="160">
        <f>Requirements!$H$2:$H$298*(IF(Requirements!$L$2:$L$298&gt;0,Requirements!$L$2:$L$298,0))</f>
        <v>12</v>
      </c>
      <c r="N72" s="161"/>
      <c r="O72" s="159">
        <v>4</v>
      </c>
      <c r="P72" s="155">
        <f>_xlfn.SINGLE(Requirements!$H$2:$H$298)*(IF(_xlfn.SINGLE(Requirements!$O$2:$O$298)&gt;0,_xlfn.SINGLE(Requirements!$O$2:$O$298),0))</f>
        <v>12</v>
      </c>
      <c r="Q72" s="161"/>
      <c r="R72" s="159">
        <v>2</v>
      </c>
      <c r="S72" s="155">
        <f>_xlfn.SINGLE(Requirements!$H$2:$H$298)*(IF(_xlfn.SINGLE(Requirements!$R$2:$R$298)&gt;0,_xlfn.SINGLE(Requirements!$R$2:$R$298),0))</f>
        <v>6</v>
      </c>
    </row>
    <row r="73" spans="1:19" ht="39" customHeight="1" x14ac:dyDescent="0.55000000000000004">
      <c r="A73" s="174">
        <v>72</v>
      </c>
      <c r="B73" s="151" t="s">
        <v>28</v>
      </c>
      <c r="C73" s="152" t="s">
        <v>38</v>
      </c>
      <c r="D73" s="153" t="s">
        <v>101</v>
      </c>
      <c r="E73" s="154" t="s">
        <v>305</v>
      </c>
      <c r="F73" s="81" t="s">
        <v>218</v>
      </c>
      <c r="G73" s="82" t="s">
        <v>21</v>
      </c>
      <c r="H73" s="155">
        <f>IF(Requirements!$G73="Essential",9,IF(Requirements!$G73="Advanced",3,1))</f>
        <v>3</v>
      </c>
      <c r="I73" s="156">
        <v>4</v>
      </c>
      <c r="J73" s="157">
        <f>Requirements!$H$2:$H$298*(Requirements!$I$2:$I$298)</f>
        <v>12</v>
      </c>
      <c r="K73" s="158"/>
      <c r="L73" s="159">
        <v>4</v>
      </c>
      <c r="M73" s="160">
        <f>Requirements!$H$2:$H$298*(IF(Requirements!$L$2:$L$298&gt;0,Requirements!$L$2:$L$298,0))</f>
        <v>12</v>
      </c>
      <c r="N73" s="161"/>
      <c r="O73" s="159">
        <v>4</v>
      </c>
      <c r="P73" s="155">
        <f>_xlfn.SINGLE(Requirements!$H$2:$H$298)*(IF(_xlfn.SINGLE(Requirements!$O$2:$O$298)&gt;0,_xlfn.SINGLE(Requirements!$O$2:$O$298),0))</f>
        <v>12</v>
      </c>
      <c r="Q73" s="161"/>
      <c r="R73" s="159">
        <v>2</v>
      </c>
      <c r="S73" s="155">
        <f>_xlfn.SINGLE(Requirements!$H$2:$H$298)*(IF(_xlfn.SINGLE(Requirements!$R$2:$R$298)&gt;0,_xlfn.SINGLE(Requirements!$R$2:$R$298),0))</f>
        <v>6</v>
      </c>
    </row>
    <row r="74" spans="1:19" ht="39" customHeight="1" x14ac:dyDescent="0.55000000000000004">
      <c r="A74" s="174">
        <v>73</v>
      </c>
      <c r="B74" s="151" t="s">
        <v>28</v>
      </c>
      <c r="C74" s="152" t="s">
        <v>38</v>
      </c>
      <c r="D74" s="153" t="s">
        <v>102</v>
      </c>
      <c r="E74" s="154" t="s">
        <v>306</v>
      </c>
      <c r="F74" s="81" t="s">
        <v>219</v>
      </c>
      <c r="G74" s="82" t="s">
        <v>22</v>
      </c>
      <c r="H74" s="155">
        <f>IF(Requirements!$G74="Essential",9,IF(Requirements!$G74="Advanced",3,1))</f>
        <v>1</v>
      </c>
      <c r="I74" s="156">
        <v>4</v>
      </c>
      <c r="J74" s="157">
        <f>Requirements!$H$2:$H$298*(Requirements!$I$2:$I$298)</f>
        <v>4</v>
      </c>
      <c r="K74" s="158"/>
      <c r="L74" s="159">
        <v>4</v>
      </c>
      <c r="M74" s="160">
        <f>Requirements!$H$2:$H$298*(IF(Requirements!$L$2:$L$298&gt;0,Requirements!$L$2:$L$298,0))</f>
        <v>4</v>
      </c>
      <c r="N74" s="161"/>
      <c r="O74" s="159">
        <v>4</v>
      </c>
      <c r="P74" s="155">
        <f>_xlfn.SINGLE(Requirements!$H$2:$H$298)*(IF(_xlfn.SINGLE(Requirements!$O$2:$O$298)&gt;0,_xlfn.SINGLE(Requirements!$O$2:$O$298),0))</f>
        <v>4</v>
      </c>
      <c r="Q74" s="161"/>
      <c r="R74" s="159">
        <v>2</v>
      </c>
      <c r="S74" s="155">
        <f>_xlfn.SINGLE(Requirements!$H$2:$H$298)*(IF(_xlfn.SINGLE(Requirements!$R$2:$R$298)&gt;0,_xlfn.SINGLE(Requirements!$R$2:$R$298),0))</f>
        <v>2</v>
      </c>
    </row>
    <row r="75" spans="1:19" ht="39" customHeight="1" x14ac:dyDescent="0.55000000000000004">
      <c r="A75" s="174">
        <v>74</v>
      </c>
      <c r="B75" s="151" t="s">
        <v>28</v>
      </c>
      <c r="C75" s="152" t="s">
        <v>38</v>
      </c>
      <c r="D75" s="153" t="s">
        <v>103</v>
      </c>
      <c r="E75" s="154" t="s">
        <v>307</v>
      </c>
      <c r="F75" s="81" t="s">
        <v>219</v>
      </c>
      <c r="G75" s="82" t="s">
        <v>21</v>
      </c>
      <c r="H75" s="155">
        <f>IF(Requirements!$G75="Essential",9,IF(Requirements!$G75="Advanced",3,1))</f>
        <v>3</v>
      </c>
      <c r="I75" s="156"/>
      <c r="J75" s="157">
        <f>Requirements!$H$2:$H$298*(Requirements!$I$2:$I$298)</f>
        <v>0</v>
      </c>
      <c r="K75" s="158"/>
      <c r="L75" s="159"/>
      <c r="M75" s="160">
        <f>Requirements!$H$2:$H$298*(IF(Requirements!$L$2:$L$298&gt;0,Requirements!$L$2:$L$298,0))</f>
        <v>0</v>
      </c>
      <c r="N75" s="161"/>
      <c r="O75" s="159"/>
      <c r="P75" s="155">
        <f>_xlfn.SINGLE(Requirements!$H$2:$H$298)*(IF(_xlfn.SINGLE(Requirements!$O$2:$O$298)&gt;0,_xlfn.SINGLE(Requirements!$O$2:$O$298),0))</f>
        <v>0</v>
      </c>
      <c r="Q75" s="161"/>
      <c r="R75" s="159"/>
      <c r="S75" s="155">
        <f>_xlfn.SINGLE(Requirements!$H$2:$H$298)*(IF(_xlfn.SINGLE(Requirements!$R$2:$R$298)&gt;0,_xlfn.SINGLE(Requirements!$R$2:$R$298),0))</f>
        <v>0</v>
      </c>
    </row>
    <row r="76" spans="1:19" ht="39" customHeight="1" x14ac:dyDescent="0.55000000000000004">
      <c r="A76" s="174">
        <v>75</v>
      </c>
      <c r="B76" s="151" t="s">
        <v>28</v>
      </c>
      <c r="C76" s="152" t="s">
        <v>38</v>
      </c>
      <c r="D76" s="153" t="s">
        <v>103</v>
      </c>
      <c r="E76" s="154" t="s">
        <v>238</v>
      </c>
      <c r="F76" s="81" t="s">
        <v>219</v>
      </c>
      <c r="G76" s="82" t="s">
        <v>21</v>
      </c>
      <c r="H76" s="155">
        <f>IF(Requirements!$G76="Essential",9,IF(Requirements!$G76="Advanced",3,1))</f>
        <v>3</v>
      </c>
      <c r="I76" s="156"/>
      <c r="J76" s="157">
        <f>Requirements!$H$2:$H$298*(Requirements!$I$2:$I$298)</f>
        <v>0</v>
      </c>
      <c r="K76" s="158"/>
      <c r="L76" s="159"/>
      <c r="M76" s="160">
        <f>Requirements!$H$2:$H$298*(IF(Requirements!$L$2:$L$298&gt;0,Requirements!$L$2:$L$298,0))</f>
        <v>0</v>
      </c>
      <c r="N76" s="161"/>
      <c r="O76" s="159"/>
      <c r="P76" s="155">
        <f>_xlfn.SINGLE(Requirements!$H$2:$H$298)*(IF(_xlfn.SINGLE(Requirements!$O$2:$O$298)&gt;0,_xlfn.SINGLE(Requirements!$O$2:$O$298),0))</f>
        <v>0</v>
      </c>
      <c r="Q76" s="161"/>
      <c r="R76" s="159"/>
      <c r="S76" s="155">
        <f>_xlfn.SINGLE(Requirements!$H$2:$H$298)*(IF(_xlfn.SINGLE(Requirements!$R$2:$R$298)&gt;0,_xlfn.SINGLE(Requirements!$R$2:$R$298),0))</f>
        <v>0</v>
      </c>
    </row>
    <row r="77" spans="1:19" ht="39" customHeight="1" x14ac:dyDescent="0.55000000000000004">
      <c r="A77" s="174">
        <v>76</v>
      </c>
      <c r="B77" s="151" t="s">
        <v>28</v>
      </c>
      <c r="C77" s="152" t="s">
        <v>38</v>
      </c>
      <c r="D77" s="153" t="s">
        <v>103</v>
      </c>
      <c r="E77" s="154" t="s">
        <v>308</v>
      </c>
      <c r="F77" s="81" t="s">
        <v>219</v>
      </c>
      <c r="G77" s="82" t="s">
        <v>21</v>
      </c>
      <c r="H77" s="155">
        <f>IF(Requirements!$G77="Essential",9,IF(Requirements!$G77="Advanced",3,1))</f>
        <v>3</v>
      </c>
      <c r="I77" s="156"/>
      <c r="J77" s="157">
        <f>Requirements!$H$2:$H$298*(Requirements!$I$2:$I$298)</f>
        <v>0</v>
      </c>
      <c r="K77" s="158"/>
      <c r="L77" s="159"/>
      <c r="M77" s="160">
        <f>Requirements!$H$2:$H$298*(IF(Requirements!$L$2:$L$298&gt;0,Requirements!$L$2:$L$298,0))</f>
        <v>0</v>
      </c>
      <c r="N77" s="161"/>
      <c r="O77" s="159"/>
      <c r="P77" s="155">
        <f>_xlfn.SINGLE(Requirements!$H$2:$H$298)*(IF(_xlfn.SINGLE(Requirements!$O$2:$O$298)&gt;0,_xlfn.SINGLE(Requirements!$O$2:$O$298),0))</f>
        <v>0</v>
      </c>
      <c r="Q77" s="161"/>
      <c r="R77" s="159"/>
      <c r="S77" s="155">
        <f>_xlfn.SINGLE(Requirements!$H$2:$H$298)*(IF(_xlfn.SINGLE(Requirements!$R$2:$R$298)&gt;0,_xlfn.SINGLE(Requirements!$R$2:$R$298),0))</f>
        <v>0</v>
      </c>
    </row>
    <row r="78" spans="1:19" ht="39" customHeight="1" x14ac:dyDescent="0.55000000000000004">
      <c r="A78" s="174">
        <v>298</v>
      </c>
      <c r="B78" s="151" t="s">
        <v>28</v>
      </c>
      <c r="C78" s="152" t="s">
        <v>38</v>
      </c>
      <c r="D78" s="153" t="s">
        <v>103</v>
      </c>
      <c r="E78" s="154" t="s">
        <v>239</v>
      </c>
      <c r="F78" s="81" t="s">
        <v>219</v>
      </c>
      <c r="G78" s="82" t="s">
        <v>21</v>
      </c>
      <c r="H78" s="155">
        <f>IF(Requirements!$G78="Essential",9,IF(Requirements!$G78="Advanced",3,1))</f>
        <v>3</v>
      </c>
      <c r="I78" s="156"/>
      <c r="J78" s="157">
        <f>Requirements!$H$2:$H$298*(Requirements!$I$2:$I$298)</f>
        <v>0</v>
      </c>
      <c r="K78" s="158"/>
      <c r="L78" s="159"/>
      <c r="M78" s="160">
        <f>Requirements!$H$2:$H$298*(IF(Requirements!$L$2:$L$298&gt;0,Requirements!$L$2:$L$298,0))</f>
        <v>0</v>
      </c>
      <c r="N78" s="161"/>
      <c r="O78" s="159"/>
      <c r="P78" s="155">
        <f>_xlfn.SINGLE(Requirements!$H$2:$H$298)*(IF(_xlfn.SINGLE(Requirements!$O$2:$O$298)&gt;0,_xlfn.SINGLE(Requirements!$O$2:$O$298),0))</f>
        <v>0</v>
      </c>
      <c r="Q78" s="161"/>
      <c r="R78" s="159"/>
      <c r="S78" s="155">
        <f>_xlfn.SINGLE(Requirements!$H$2:$H$298)*(IF(_xlfn.SINGLE(Requirements!$R$2:$R$298)&gt;0,_xlfn.SINGLE(Requirements!$R$2:$R$298),0))</f>
        <v>0</v>
      </c>
    </row>
    <row r="79" spans="1:19" s="195" customFormat="1" ht="39" customHeight="1" x14ac:dyDescent="0.55000000000000004">
      <c r="A79" s="183">
        <v>77</v>
      </c>
      <c r="B79" s="184" t="s">
        <v>36</v>
      </c>
      <c r="C79" s="185" t="s">
        <v>200</v>
      </c>
      <c r="D79" s="186" t="s">
        <v>104</v>
      </c>
      <c r="E79" s="187" t="s">
        <v>473</v>
      </c>
      <c r="F79" s="187" t="s">
        <v>217</v>
      </c>
      <c r="G79" s="188" t="s">
        <v>20</v>
      </c>
      <c r="H79" s="189">
        <f>IF(Requirements!$G79="Essential",9,IF(Requirements!$G79="Advanced",3,1))</f>
        <v>9</v>
      </c>
      <c r="I79" s="190">
        <v>4</v>
      </c>
      <c r="J79" s="191">
        <f>Requirements!$H$2:$H$298*(Requirements!$I$2:$I$298)</f>
        <v>36</v>
      </c>
      <c r="K79" s="192"/>
      <c r="L79" s="159">
        <v>4</v>
      </c>
      <c r="M79" s="193">
        <f>Requirements!$H$2:$H$298*(IF(Requirements!$L$2:$L$298&gt;0,Requirements!$L$2:$L$298,0))</f>
        <v>36</v>
      </c>
      <c r="N79" s="194"/>
      <c r="O79" s="159">
        <v>3</v>
      </c>
      <c r="P79" s="189">
        <f>_xlfn.SINGLE(Requirements!$H$2:$H$298)*(IF(_xlfn.SINGLE(Requirements!$O$2:$O$298)&gt;0,_xlfn.SINGLE(Requirements!$O$2:$O$298),0))</f>
        <v>27</v>
      </c>
      <c r="Q79" s="194"/>
      <c r="R79" s="159">
        <v>2</v>
      </c>
      <c r="S79" s="189">
        <f>_xlfn.SINGLE(Requirements!$H$2:$H$298)*(IF(_xlfn.SINGLE(Requirements!$R$2:$R$298)&gt;0,_xlfn.SINGLE(Requirements!$R$2:$R$298),0))</f>
        <v>18</v>
      </c>
    </row>
    <row r="80" spans="1:19" ht="39" customHeight="1" x14ac:dyDescent="0.55000000000000004">
      <c r="A80" s="174">
        <v>78</v>
      </c>
      <c r="B80" s="151" t="s">
        <v>36</v>
      </c>
      <c r="C80" s="152" t="s">
        <v>200</v>
      </c>
      <c r="D80" s="153" t="s">
        <v>104</v>
      </c>
      <c r="E80" s="81" t="s">
        <v>247</v>
      </c>
      <c r="F80" s="81" t="s">
        <v>217</v>
      </c>
      <c r="G80" s="82" t="s">
        <v>20</v>
      </c>
      <c r="H80" s="155">
        <f>IF(Requirements!$G80="Essential",9,IF(Requirements!$G80="Advanced",3,1))</f>
        <v>9</v>
      </c>
      <c r="I80" s="156">
        <v>4</v>
      </c>
      <c r="J80" s="157">
        <f>Requirements!$H$2:$H$298*(Requirements!$I$2:$I$298)</f>
        <v>36</v>
      </c>
      <c r="K80" s="158"/>
      <c r="L80" s="159">
        <v>4</v>
      </c>
      <c r="M80" s="160">
        <f>Requirements!$H$2:$H$298*(IF(Requirements!$L$2:$L$298&gt;0,Requirements!$L$2:$L$298,0))</f>
        <v>36</v>
      </c>
      <c r="N80" s="161"/>
      <c r="O80" s="159">
        <v>4</v>
      </c>
      <c r="P80" s="155">
        <f>_xlfn.SINGLE(Requirements!$H$2:$H$298)*(IF(_xlfn.SINGLE(Requirements!$O$2:$O$298)&gt;0,_xlfn.SINGLE(Requirements!$O$2:$O$298),0))</f>
        <v>36</v>
      </c>
      <c r="Q80" s="161"/>
      <c r="R80" s="159">
        <v>3</v>
      </c>
      <c r="S80" s="155">
        <f>_xlfn.SINGLE(Requirements!$H$2:$H$298)*(IF(_xlfn.SINGLE(Requirements!$R$2:$R$298)&gt;0,_xlfn.SINGLE(Requirements!$R$2:$R$298),0))</f>
        <v>27</v>
      </c>
    </row>
    <row r="81" spans="1:19" ht="39" customHeight="1" x14ac:dyDescent="0.55000000000000004">
      <c r="A81" s="174">
        <v>79</v>
      </c>
      <c r="B81" s="151" t="s">
        <v>36</v>
      </c>
      <c r="C81" s="152" t="s">
        <v>200</v>
      </c>
      <c r="D81" s="153" t="s">
        <v>104</v>
      </c>
      <c r="E81" s="81" t="s">
        <v>248</v>
      </c>
      <c r="F81" s="81" t="s">
        <v>217</v>
      </c>
      <c r="G81" s="82" t="s">
        <v>20</v>
      </c>
      <c r="H81" s="155">
        <f>IF(Requirements!$G81="Essential",9,IF(Requirements!$G81="Advanced",3,1))</f>
        <v>9</v>
      </c>
      <c r="I81" s="156">
        <v>4</v>
      </c>
      <c r="J81" s="157">
        <f>Requirements!$H$2:$H$298*(Requirements!$I$2:$I$298)</f>
        <v>36</v>
      </c>
      <c r="K81" s="158"/>
      <c r="L81" s="159">
        <v>4</v>
      </c>
      <c r="M81" s="160">
        <f>Requirements!$H$2:$H$298*(IF(Requirements!$L$2:$L$298&gt;0,Requirements!$L$2:$L$298,0))</f>
        <v>36</v>
      </c>
      <c r="N81" s="161"/>
      <c r="O81" s="159">
        <v>4</v>
      </c>
      <c r="P81" s="155">
        <f>_xlfn.SINGLE(Requirements!$H$2:$H$298)*(IF(_xlfn.SINGLE(Requirements!$O$2:$O$298)&gt;0,_xlfn.SINGLE(Requirements!$O$2:$O$298),0))</f>
        <v>36</v>
      </c>
      <c r="Q81" s="161"/>
      <c r="R81" s="159">
        <v>3</v>
      </c>
      <c r="S81" s="155">
        <f>_xlfn.SINGLE(Requirements!$H$2:$H$298)*(IF(_xlfn.SINGLE(Requirements!$R$2:$R$298)&gt;0,_xlfn.SINGLE(Requirements!$R$2:$R$298),0))</f>
        <v>27</v>
      </c>
    </row>
    <row r="82" spans="1:19" ht="39" customHeight="1" x14ac:dyDescent="0.55000000000000004">
      <c r="A82" s="174">
        <v>80</v>
      </c>
      <c r="B82" s="151" t="s">
        <v>36</v>
      </c>
      <c r="C82" s="152" t="s">
        <v>200</v>
      </c>
      <c r="D82" s="153" t="s">
        <v>104</v>
      </c>
      <c r="E82" s="154" t="s">
        <v>105</v>
      </c>
      <c r="F82" s="81" t="s">
        <v>217</v>
      </c>
      <c r="G82" s="82" t="s">
        <v>20</v>
      </c>
      <c r="H82" s="155">
        <f>IF(Requirements!$G82="Essential",9,IF(Requirements!$G82="Advanced",3,1))</f>
        <v>9</v>
      </c>
      <c r="I82" s="156">
        <v>4</v>
      </c>
      <c r="J82" s="157">
        <f>Requirements!$H$2:$H$298*(Requirements!$I$2:$I$298)</f>
        <v>36</v>
      </c>
      <c r="K82" s="158"/>
      <c r="L82" s="159">
        <v>4</v>
      </c>
      <c r="M82" s="160">
        <f>Requirements!$H$2:$H$298*(IF(Requirements!$L$2:$L$298&gt;0,Requirements!$L$2:$L$298,0))</f>
        <v>36</v>
      </c>
      <c r="N82" s="161"/>
      <c r="O82" s="159">
        <v>3</v>
      </c>
      <c r="P82" s="155">
        <f>_xlfn.SINGLE(Requirements!$H$2:$H$298)*(IF(_xlfn.SINGLE(Requirements!$O$2:$O$298)&gt;0,_xlfn.SINGLE(Requirements!$O$2:$O$298),0))</f>
        <v>27</v>
      </c>
      <c r="Q82" s="161"/>
      <c r="R82" s="159">
        <v>2</v>
      </c>
      <c r="S82" s="155">
        <f>_xlfn.SINGLE(Requirements!$H$2:$H$298)*(IF(_xlfn.SINGLE(Requirements!$R$2:$R$298)&gt;0,_xlfn.SINGLE(Requirements!$R$2:$R$298),0))</f>
        <v>18</v>
      </c>
    </row>
    <row r="83" spans="1:19" ht="39" customHeight="1" x14ac:dyDescent="0.55000000000000004">
      <c r="A83" s="78">
        <v>81</v>
      </c>
      <c r="B83" s="151" t="s">
        <v>36</v>
      </c>
      <c r="C83" s="152" t="s">
        <v>200</v>
      </c>
      <c r="D83" s="153" t="s">
        <v>104</v>
      </c>
      <c r="E83" s="81" t="s">
        <v>249</v>
      </c>
      <c r="F83" s="81" t="s">
        <v>217</v>
      </c>
      <c r="G83" s="82" t="s">
        <v>21</v>
      </c>
      <c r="H83" s="113">
        <f>IF(Requirements!$G83="Essential",9,IF(Requirements!$G83="Advanced",3,1))</f>
        <v>3</v>
      </c>
      <c r="I83" s="102"/>
      <c r="J83" s="114">
        <f>Requirements!$H$2:$H$298*(Requirements!$I$2:$I$298)</f>
        <v>0</v>
      </c>
      <c r="K83" s="115"/>
      <c r="L83" s="105"/>
      <c r="M83" s="116">
        <f>Requirements!$H$2:$H$298*(IF(Requirements!$L$2:$L$298&gt;0,Requirements!$L$2:$L$298,0))</f>
        <v>0</v>
      </c>
      <c r="N83" s="65"/>
      <c r="O83" s="105"/>
      <c r="P83" s="113">
        <f>_xlfn.SINGLE(Requirements!$H$2:$H$298)*(IF(_xlfn.SINGLE(Requirements!$O$2:$O$298)&gt;0,_xlfn.SINGLE(Requirements!$O$2:$O$298),0))</f>
        <v>0</v>
      </c>
      <c r="Q83" s="65"/>
      <c r="R83" s="105"/>
      <c r="S83" s="113">
        <f>_xlfn.SINGLE(Requirements!$H$2:$H$298)*(IF(_xlfn.SINGLE(Requirements!$R$2:$R$298)&gt;0,_xlfn.SINGLE(Requirements!$R$2:$R$298),0))</f>
        <v>0</v>
      </c>
    </row>
    <row r="84" spans="1:19" ht="51" customHeight="1" x14ac:dyDescent="0.55000000000000004">
      <c r="A84" s="174">
        <v>82</v>
      </c>
      <c r="B84" s="151" t="s">
        <v>36</v>
      </c>
      <c r="C84" s="152" t="s">
        <v>200</v>
      </c>
      <c r="D84" s="153" t="s">
        <v>104</v>
      </c>
      <c r="E84" s="81" t="s">
        <v>250</v>
      </c>
      <c r="F84" s="81" t="s">
        <v>218</v>
      </c>
      <c r="G84" s="82" t="s">
        <v>22</v>
      </c>
      <c r="H84" s="155">
        <f>IF(Requirements!$G84="Essential",9,IF(Requirements!$G84="Advanced",3,1))</f>
        <v>1</v>
      </c>
      <c r="I84" s="156">
        <v>4</v>
      </c>
      <c r="J84" s="157">
        <f>Requirements!$H$2:$H$298*(Requirements!$I$2:$I$298)</f>
        <v>4</v>
      </c>
      <c r="K84" s="158"/>
      <c r="L84" s="159">
        <v>4</v>
      </c>
      <c r="M84" s="160">
        <f>Requirements!$H$2:$H$298*(IF(Requirements!$L$2:$L$298&gt;0,Requirements!$L$2:$L$298,0))</f>
        <v>4</v>
      </c>
      <c r="N84" s="161"/>
      <c r="O84" s="159">
        <v>4</v>
      </c>
      <c r="P84" s="155">
        <f>_xlfn.SINGLE(Requirements!$H$2:$H$298)*(IF(_xlfn.SINGLE(Requirements!$O$2:$O$298)&gt;0,_xlfn.SINGLE(Requirements!$O$2:$O$298),0))</f>
        <v>4</v>
      </c>
      <c r="Q84" s="161"/>
      <c r="R84" s="159">
        <v>3</v>
      </c>
      <c r="S84" s="155">
        <f>_xlfn.SINGLE(Requirements!$H$2:$H$298)*(IF(_xlfn.SINGLE(Requirements!$R$2:$R$298)&gt;0,_xlfn.SINGLE(Requirements!$R$2:$R$298),0))</f>
        <v>3</v>
      </c>
    </row>
    <row r="85" spans="1:19" ht="39" customHeight="1" x14ac:dyDescent="0.55000000000000004">
      <c r="A85" s="174">
        <v>83</v>
      </c>
      <c r="B85" s="151" t="s">
        <v>36</v>
      </c>
      <c r="C85" s="152" t="s">
        <v>200</v>
      </c>
      <c r="D85" s="153" t="s">
        <v>104</v>
      </c>
      <c r="E85" s="154" t="s">
        <v>251</v>
      </c>
      <c r="F85" s="81" t="s">
        <v>218</v>
      </c>
      <c r="G85" s="82" t="s">
        <v>22</v>
      </c>
      <c r="H85" s="155">
        <f>IF(Requirements!$G85="Essential",9,IF(Requirements!$G85="Advanced",3,1))</f>
        <v>1</v>
      </c>
      <c r="I85" s="156">
        <v>4</v>
      </c>
      <c r="J85" s="157">
        <f>Requirements!$H$2:$H$298*(Requirements!$I$2:$I$298)</f>
        <v>4</v>
      </c>
      <c r="K85" s="158"/>
      <c r="L85" s="159">
        <v>4</v>
      </c>
      <c r="M85" s="160">
        <f>Requirements!$H$2:$H$298*(IF(Requirements!$L$2:$L$298&gt;0,Requirements!$L$2:$L$298,0))</f>
        <v>4</v>
      </c>
      <c r="N85" s="161"/>
      <c r="O85" s="159">
        <v>4</v>
      </c>
      <c r="P85" s="155">
        <f>_xlfn.SINGLE(Requirements!$H$2:$H$298)*(IF(_xlfn.SINGLE(Requirements!$O$2:$O$298)&gt;0,_xlfn.SINGLE(Requirements!$O$2:$O$298),0))</f>
        <v>4</v>
      </c>
      <c r="Q85" s="161"/>
      <c r="R85" s="159">
        <v>2</v>
      </c>
      <c r="S85" s="155">
        <f>_xlfn.SINGLE(Requirements!$H$2:$H$298)*(IF(_xlfn.SINGLE(Requirements!$R$2:$R$298)&gt;0,_xlfn.SINGLE(Requirements!$R$2:$R$298),0))</f>
        <v>2</v>
      </c>
    </row>
    <row r="86" spans="1:19" ht="39" customHeight="1" x14ac:dyDescent="0.55000000000000004">
      <c r="A86" s="174">
        <v>84</v>
      </c>
      <c r="B86" s="151" t="s">
        <v>36</v>
      </c>
      <c r="C86" s="152" t="s">
        <v>200</v>
      </c>
      <c r="D86" s="153" t="s">
        <v>104</v>
      </c>
      <c r="E86" s="154" t="s">
        <v>252</v>
      </c>
      <c r="F86" s="81" t="s">
        <v>218</v>
      </c>
      <c r="G86" s="82" t="s">
        <v>20</v>
      </c>
      <c r="H86" s="155">
        <f>IF(Requirements!$G86="Essential",9,IF(Requirements!$G86="Advanced",3,1))</f>
        <v>9</v>
      </c>
      <c r="I86" s="156">
        <v>4</v>
      </c>
      <c r="J86" s="157">
        <f>Requirements!$H$2:$H$298*(Requirements!$I$2:$I$298)</f>
        <v>36</v>
      </c>
      <c r="K86" s="158"/>
      <c r="L86" s="159">
        <v>4</v>
      </c>
      <c r="M86" s="160">
        <f>Requirements!$H$2:$H$298*(IF(Requirements!$L$2:$L$298&gt;0,Requirements!$L$2:$L$298,0))</f>
        <v>36</v>
      </c>
      <c r="N86" s="161"/>
      <c r="O86" s="159">
        <v>4</v>
      </c>
      <c r="P86" s="155">
        <f>_xlfn.SINGLE(Requirements!$H$2:$H$298)*(IF(_xlfn.SINGLE(Requirements!$O$2:$O$298)&gt;0,_xlfn.SINGLE(Requirements!$O$2:$O$298),0))</f>
        <v>36</v>
      </c>
      <c r="Q86" s="161"/>
      <c r="R86" s="159">
        <v>2</v>
      </c>
      <c r="S86" s="155">
        <f>_xlfn.SINGLE(Requirements!$H$2:$H$298)*(IF(_xlfn.SINGLE(Requirements!$R$2:$R$298)&gt;0,_xlfn.SINGLE(Requirements!$R$2:$R$298),0))</f>
        <v>18</v>
      </c>
    </row>
    <row r="87" spans="1:19" ht="39" customHeight="1" x14ac:dyDescent="0.55000000000000004">
      <c r="A87" s="174">
        <v>85</v>
      </c>
      <c r="B87" s="151" t="s">
        <v>36</v>
      </c>
      <c r="C87" s="152" t="s">
        <v>200</v>
      </c>
      <c r="D87" s="153" t="s">
        <v>104</v>
      </c>
      <c r="E87" s="154" t="s">
        <v>253</v>
      </c>
      <c r="F87" s="81" t="s">
        <v>218</v>
      </c>
      <c r="G87" s="82" t="s">
        <v>20</v>
      </c>
      <c r="H87" s="155">
        <f>IF(Requirements!$G87="Essential",9,IF(Requirements!$G87="Advanced",3,1))</f>
        <v>9</v>
      </c>
      <c r="I87" s="156">
        <v>4</v>
      </c>
      <c r="J87" s="157">
        <f>Requirements!$H$2:$H$298*(Requirements!$I$2:$I$298)</f>
        <v>36</v>
      </c>
      <c r="K87" s="158"/>
      <c r="L87" s="159">
        <v>3</v>
      </c>
      <c r="M87" s="160">
        <f>Requirements!$H$2:$H$298*(IF(Requirements!$L$2:$L$298&gt;0,Requirements!$L$2:$L$298,0))</f>
        <v>27</v>
      </c>
      <c r="N87" s="161"/>
      <c r="O87" s="159">
        <v>3</v>
      </c>
      <c r="P87" s="155">
        <f>_xlfn.SINGLE(Requirements!$H$2:$H$298)*(IF(_xlfn.SINGLE(Requirements!$O$2:$O$298)&gt;0,_xlfn.SINGLE(Requirements!$O$2:$O$298),0))</f>
        <v>27</v>
      </c>
      <c r="Q87" s="161"/>
      <c r="R87" s="159">
        <v>2</v>
      </c>
      <c r="S87" s="155">
        <f>_xlfn.SINGLE(Requirements!$H$2:$H$298)*(IF(_xlfn.SINGLE(Requirements!$R$2:$R$298)&gt;0,_xlfn.SINGLE(Requirements!$R$2:$R$298),0))</f>
        <v>18</v>
      </c>
    </row>
    <row r="88" spans="1:19" ht="39" customHeight="1" x14ac:dyDescent="0.55000000000000004">
      <c r="A88" s="174">
        <v>86</v>
      </c>
      <c r="B88" s="151" t="s">
        <v>36</v>
      </c>
      <c r="C88" s="152" t="s">
        <v>200</v>
      </c>
      <c r="D88" s="153" t="s">
        <v>104</v>
      </c>
      <c r="E88" s="154" t="s">
        <v>254</v>
      </c>
      <c r="F88" s="81" t="s">
        <v>218</v>
      </c>
      <c r="G88" s="82" t="s">
        <v>21</v>
      </c>
      <c r="H88" s="155">
        <f>IF(Requirements!$G88="Essential",9,IF(Requirements!$G88="Advanced",3,1))</f>
        <v>3</v>
      </c>
      <c r="I88" s="156">
        <v>4</v>
      </c>
      <c r="J88" s="157">
        <f>Requirements!$H$2:$H$298*(Requirements!$I$2:$I$298)</f>
        <v>12</v>
      </c>
      <c r="K88" s="158"/>
      <c r="L88" s="159">
        <v>2</v>
      </c>
      <c r="M88" s="160">
        <f>Requirements!$H$2:$H$298*(IF(Requirements!$L$2:$L$298&gt;0,Requirements!$L$2:$L$298,0))</f>
        <v>6</v>
      </c>
      <c r="N88" s="161"/>
      <c r="O88" s="159">
        <v>4</v>
      </c>
      <c r="P88" s="155">
        <f>_xlfn.SINGLE(Requirements!$H$2:$H$298)*(IF(_xlfn.SINGLE(Requirements!$O$2:$O$298)&gt;0,_xlfn.SINGLE(Requirements!$O$2:$O$298),0))</f>
        <v>12</v>
      </c>
      <c r="Q88" s="161"/>
      <c r="R88" s="159">
        <v>2</v>
      </c>
      <c r="S88" s="155">
        <f>_xlfn.SINGLE(Requirements!$H$2:$H$298)*(IF(_xlfn.SINGLE(Requirements!$R$2:$R$298)&gt;0,_xlfn.SINGLE(Requirements!$R$2:$R$298),0))</f>
        <v>6</v>
      </c>
    </row>
    <row r="89" spans="1:19" ht="39" customHeight="1" x14ac:dyDescent="0.55000000000000004">
      <c r="A89" s="174">
        <v>87</v>
      </c>
      <c r="B89" s="151" t="s">
        <v>36</v>
      </c>
      <c r="C89" s="152" t="s">
        <v>200</v>
      </c>
      <c r="D89" s="153" t="s">
        <v>104</v>
      </c>
      <c r="E89" s="154" t="s">
        <v>255</v>
      </c>
      <c r="F89" s="81" t="s">
        <v>218</v>
      </c>
      <c r="G89" s="82" t="s">
        <v>21</v>
      </c>
      <c r="H89" s="155">
        <f>IF(Requirements!$G89="Essential",9,IF(Requirements!$G89="Advanced",3,1))</f>
        <v>3</v>
      </c>
      <c r="I89" s="156">
        <v>4</v>
      </c>
      <c r="J89" s="157">
        <f>Requirements!$H$2:$H$298*(Requirements!$I$2:$I$298)</f>
        <v>12</v>
      </c>
      <c r="K89" s="158"/>
      <c r="L89" s="159">
        <v>3</v>
      </c>
      <c r="M89" s="160">
        <f>Requirements!$H$2:$H$298*(IF(Requirements!$L$2:$L$298&gt;0,Requirements!$L$2:$L$298,0))</f>
        <v>9</v>
      </c>
      <c r="N89" s="161"/>
      <c r="O89" s="159">
        <v>3</v>
      </c>
      <c r="P89" s="155">
        <f>_xlfn.SINGLE(Requirements!$H$2:$H$298)*(IF(_xlfn.SINGLE(Requirements!$O$2:$O$298)&gt;0,_xlfn.SINGLE(Requirements!$O$2:$O$298),0))</f>
        <v>9</v>
      </c>
      <c r="Q89" s="161"/>
      <c r="R89" s="159">
        <v>2</v>
      </c>
      <c r="S89" s="155">
        <f>_xlfn.SINGLE(Requirements!$H$2:$H$298)*(IF(_xlfn.SINGLE(Requirements!$R$2:$R$298)&gt;0,_xlfn.SINGLE(Requirements!$R$2:$R$298),0))</f>
        <v>6</v>
      </c>
    </row>
    <row r="90" spans="1:19" ht="39" customHeight="1" x14ac:dyDescent="0.55000000000000004">
      <c r="A90" s="174">
        <v>88</v>
      </c>
      <c r="B90" s="151" t="s">
        <v>36</v>
      </c>
      <c r="C90" s="152" t="s">
        <v>200</v>
      </c>
      <c r="D90" s="153" t="s">
        <v>104</v>
      </c>
      <c r="E90" s="81" t="s">
        <v>256</v>
      </c>
      <c r="F90" s="81" t="s">
        <v>218</v>
      </c>
      <c r="G90" s="82" t="s">
        <v>21</v>
      </c>
      <c r="H90" s="155">
        <f>IF(Requirements!$G90="Essential",9,IF(Requirements!$G90="Advanced",3,1))</f>
        <v>3</v>
      </c>
      <c r="I90" s="156">
        <v>4</v>
      </c>
      <c r="J90" s="157">
        <f>Requirements!$H$2:$H$298*(Requirements!$I$2:$I$298)</f>
        <v>12</v>
      </c>
      <c r="K90" s="158"/>
      <c r="L90" s="159">
        <v>4</v>
      </c>
      <c r="M90" s="160">
        <f>Requirements!$H$2:$H$298*(IF(Requirements!$L$2:$L$298&gt;0,Requirements!$L$2:$L$298,0))</f>
        <v>12</v>
      </c>
      <c r="N90" s="161"/>
      <c r="O90" s="159">
        <v>4</v>
      </c>
      <c r="P90" s="155">
        <f>_xlfn.SINGLE(Requirements!$H$2:$H$298)*(IF(_xlfn.SINGLE(Requirements!$O$2:$O$298)&gt;0,_xlfn.SINGLE(Requirements!$O$2:$O$298),0))</f>
        <v>12</v>
      </c>
      <c r="Q90" s="161"/>
      <c r="R90" s="159">
        <v>3</v>
      </c>
      <c r="S90" s="155">
        <f>_xlfn.SINGLE(Requirements!$H$2:$H$298)*(IF(_xlfn.SINGLE(Requirements!$R$2:$R$298)&gt;0,_xlfn.SINGLE(Requirements!$R$2:$R$298),0))</f>
        <v>9</v>
      </c>
    </row>
    <row r="91" spans="1:19" ht="39" customHeight="1" x14ac:dyDescent="0.55000000000000004">
      <c r="A91" s="174">
        <v>89</v>
      </c>
      <c r="B91" s="151" t="s">
        <v>36</v>
      </c>
      <c r="C91" s="152" t="s">
        <v>200</v>
      </c>
      <c r="D91" s="153" t="s">
        <v>104</v>
      </c>
      <c r="E91" s="81" t="s">
        <v>257</v>
      </c>
      <c r="F91" s="81" t="s">
        <v>218</v>
      </c>
      <c r="G91" s="82" t="s">
        <v>21</v>
      </c>
      <c r="H91" s="155">
        <f>IF(Requirements!$G91="Essential",9,IF(Requirements!$G91="Advanced",3,1))</f>
        <v>3</v>
      </c>
      <c r="I91" s="156">
        <v>4</v>
      </c>
      <c r="J91" s="157">
        <f>Requirements!$H$2:$H$298*(Requirements!$I$2:$I$298)</f>
        <v>12</v>
      </c>
      <c r="K91" s="158"/>
      <c r="L91" s="159">
        <v>4</v>
      </c>
      <c r="M91" s="160">
        <f>Requirements!$H$2:$H$298*(IF(Requirements!$L$2:$L$298&gt;0,Requirements!$L$2:$L$298,0))</f>
        <v>12</v>
      </c>
      <c r="N91" s="161"/>
      <c r="O91" s="159">
        <v>4</v>
      </c>
      <c r="P91" s="155">
        <f>_xlfn.SINGLE(Requirements!$H$2:$H$298)*(IF(_xlfn.SINGLE(Requirements!$O$2:$O$298)&gt;0,_xlfn.SINGLE(Requirements!$O$2:$O$298),0))</f>
        <v>12</v>
      </c>
      <c r="Q91" s="161"/>
      <c r="R91" s="159">
        <v>3</v>
      </c>
      <c r="S91" s="155">
        <f>_xlfn.SINGLE(Requirements!$H$2:$H$298)*(IF(_xlfn.SINGLE(Requirements!$R$2:$R$298)&gt;0,_xlfn.SINGLE(Requirements!$R$2:$R$298),0))</f>
        <v>9</v>
      </c>
    </row>
    <row r="92" spans="1:19" ht="39" customHeight="1" x14ac:dyDescent="0.55000000000000004">
      <c r="A92" s="174">
        <v>90</v>
      </c>
      <c r="B92" s="151" t="s">
        <v>36</v>
      </c>
      <c r="C92" s="152" t="s">
        <v>200</v>
      </c>
      <c r="D92" s="153" t="s">
        <v>104</v>
      </c>
      <c r="E92" s="154" t="s">
        <v>258</v>
      </c>
      <c r="F92" s="81" t="s">
        <v>218</v>
      </c>
      <c r="G92" s="82" t="s">
        <v>21</v>
      </c>
      <c r="H92" s="155">
        <f>IF(Requirements!$G92="Essential",9,IF(Requirements!$G92="Advanced",3,1))</f>
        <v>3</v>
      </c>
      <c r="I92" s="156">
        <v>4</v>
      </c>
      <c r="J92" s="157">
        <f>Requirements!$H$2:$H$298*(Requirements!$I$2:$I$298)</f>
        <v>12</v>
      </c>
      <c r="K92" s="158"/>
      <c r="L92" s="159">
        <v>3</v>
      </c>
      <c r="M92" s="160">
        <f>Requirements!$H$2:$H$298*(IF(Requirements!$L$2:$L$298&gt;0,Requirements!$L$2:$L$298,0))</f>
        <v>9</v>
      </c>
      <c r="N92" s="161"/>
      <c r="O92" s="159">
        <v>4</v>
      </c>
      <c r="P92" s="155">
        <f>_xlfn.SINGLE(Requirements!$H$2:$H$298)*(IF(_xlfn.SINGLE(Requirements!$O$2:$O$298)&gt;0,_xlfn.SINGLE(Requirements!$O$2:$O$298),0))</f>
        <v>12</v>
      </c>
      <c r="Q92" s="161"/>
      <c r="R92" s="159">
        <v>3</v>
      </c>
      <c r="S92" s="155">
        <f>_xlfn.SINGLE(Requirements!$H$2:$H$298)*(IF(_xlfn.SINGLE(Requirements!$R$2:$R$298)&gt;0,_xlfn.SINGLE(Requirements!$R$2:$R$298),0))</f>
        <v>9</v>
      </c>
    </row>
    <row r="93" spans="1:19" ht="39" customHeight="1" x14ac:dyDescent="0.55000000000000004">
      <c r="A93" s="174">
        <v>91</v>
      </c>
      <c r="B93" s="151" t="s">
        <v>36</v>
      </c>
      <c r="C93" s="152" t="s">
        <v>200</v>
      </c>
      <c r="D93" s="153" t="s">
        <v>104</v>
      </c>
      <c r="E93" s="154" t="s">
        <v>259</v>
      </c>
      <c r="F93" s="81" t="s">
        <v>218</v>
      </c>
      <c r="G93" s="82" t="s">
        <v>21</v>
      </c>
      <c r="H93" s="155">
        <f>IF(Requirements!$G93="Essential",9,IF(Requirements!$G93="Advanced",3,1))</f>
        <v>3</v>
      </c>
      <c r="I93" s="156">
        <v>4</v>
      </c>
      <c r="J93" s="157">
        <f>Requirements!$H$2:$H$298*(Requirements!$I$2:$I$298)</f>
        <v>12</v>
      </c>
      <c r="K93" s="158"/>
      <c r="L93" s="159">
        <v>4</v>
      </c>
      <c r="M93" s="160">
        <f>Requirements!$H$2:$H$298*(IF(Requirements!$L$2:$L$298&gt;0,Requirements!$L$2:$L$298,0))</f>
        <v>12</v>
      </c>
      <c r="N93" s="161"/>
      <c r="O93" s="159">
        <v>4</v>
      </c>
      <c r="P93" s="155">
        <f>_xlfn.SINGLE(Requirements!$H$2:$H$298)*(IF(_xlfn.SINGLE(Requirements!$O$2:$O$298)&gt;0,_xlfn.SINGLE(Requirements!$O$2:$O$298),0))</f>
        <v>12</v>
      </c>
      <c r="Q93" s="161"/>
      <c r="R93" s="159">
        <v>2</v>
      </c>
      <c r="S93" s="155">
        <f>_xlfn.SINGLE(Requirements!$H$2:$H$298)*(IF(_xlfn.SINGLE(Requirements!$R$2:$R$298)&gt;0,_xlfn.SINGLE(Requirements!$R$2:$R$298),0))</f>
        <v>6</v>
      </c>
    </row>
    <row r="94" spans="1:19" ht="39" customHeight="1" x14ac:dyDescent="0.55000000000000004">
      <c r="A94" s="174">
        <v>92</v>
      </c>
      <c r="B94" s="151" t="s">
        <v>36</v>
      </c>
      <c r="C94" s="152" t="s">
        <v>200</v>
      </c>
      <c r="D94" s="153" t="s">
        <v>104</v>
      </c>
      <c r="E94" s="154" t="s">
        <v>260</v>
      </c>
      <c r="F94" s="81" t="s">
        <v>218</v>
      </c>
      <c r="G94" s="82" t="s">
        <v>22</v>
      </c>
      <c r="H94" s="155">
        <f>IF(Requirements!$G94="Essential",9,IF(Requirements!$G94="Advanced",3,1))</f>
        <v>1</v>
      </c>
      <c r="I94" s="156">
        <v>4</v>
      </c>
      <c r="J94" s="157">
        <f>Requirements!$H$2:$H$298*(Requirements!$I$2:$I$298)</f>
        <v>4</v>
      </c>
      <c r="K94" s="158"/>
      <c r="L94" s="159">
        <v>4</v>
      </c>
      <c r="M94" s="160">
        <f>Requirements!$H$2:$H$298*(IF(Requirements!$L$2:$L$298&gt;0,Requirements!$L$2:$L$298,0))</f>
        <v>4</v>
      </c>
      <c r="N94" s="161"/>
      <c r="O94" s="159">
        <v>3</v>
      </c>
      <c r="P94" s="155">
        <f>_xlfn.SINGLE(Requirements!$H$2:$H$298)*(IF(_xlfn.SINGLE(Requirements!$O$2:$O$298)&gt;0,_xlfn.SINGLE(Requirements!$O$2:$O$298),0))</f>
        <v>3</v>
      </c>
      <c r="Q94" s="161"/>
      <c r="R94" s="159">
        <v>3</v>
      </c>
      <c r="S94" s="155">
        <f>_xlfn.SINGLE(Requirements!$H$2:$H$298)*(IF(_xlfn.SINGLE(Requirements!$R$2:$R$298)&gt;0,_xlfn.SINGLE(Requirements!$R$2:$R$298),0))</f>
        <v>3</v>
      </c>
    </row>
    <row r="95" spans="1:19" ht="39" customHeight="1" x14ac:dyDescent="0.55000000000000004">
      <c r="A95" s="174">
        <v>93</v>
      </c>
      <c r="B95" s="151" t="s">
        <v>36</v>
      </c>
      <c r="C95" s="152" t="s">
        <v>200</v>
      </c>
      <c r="D95" s="153" t="s">
        <v>104</v>
      </c>
      <c r="E95" s="154" t="s">
        <v>261</v>
      </c>
      <c r="F95" s="81" t="s">
        <v>219</v>
      </c>
      <c r="G95" s="82" t="s">
        <v>22</v>
      </c>
      <c r="H95" s="155">
        <f>IF(Requirements!$G95="Essential",9,IF(Requirements!$G95="Advanced",3,1))</f>
        <v>1</v>
      </c>
      <c r="I95" s="156">
        <v>4</v>
      </c>
      <c r="J95" s="157">
        <f>Requirements!$H$2:$H$298*(Requirements!$I$2:$I$298)</f>
        <v>4</v>
      </c>
      <c r="K95" s="158"/>
      <c r="L95" s="159">
        <v>4</v>
      </c>
      <c r="M95" s="160">
        <f>Requirements!$H$2:$H$298*(IF(Requirements!$L$2:$L$298&gt;0,Requirements!$L$2:$L$298,0))</f>
        <v>4</v>
      </c>
      <c r="N95" s="161"/>
      <c r="O95" s="159">
        <v>2</v>
      </c>
      <c r="P95" s="166">
        <f>_xlfn.SINGLE(Requirements!$H$2:$H$298)*(IF(_xlfn.SINGLE(Requirements!$O$2:$O$298)&gt;0,_xlfn.SINGLE(Requirements!$O$2:$O$298),0))</f>
        <v>2</v>
      </c>
      <c r="Q95" s="165"/>
      <c r="R95" s="159">
        <v>2</v>
      </c>
      <c r="S95" s="155">
        <f>_xlfn.SINGLE(Requirements!$H$2:$H$298)*(IF(_xlfn.SINGLE(Requirements!$R$2:$R$298)&gt;0,_xlfn.SINGLE(Requirements!$R$2:$R$298),0))</f>
        <v>2</v>
      </c>
    </row>
    <row r="96" spans="1:19" ht="39" customHeight="1" x14ac:dyDescent="0.55000000000000004">
      <c r="A96" s="174">
        <v>94</v>
      </c>
      <c r="B96" s="151" t="s">
        <v>36</v>
      </c>
      <c r="C96" s="152" t="s">
        <v>200</v>
      </c>
      <c r="D96" s="153" t="s">
        <v>104</v>
      </c>
      <c r="E96" s="154" t="s">
        <v>262</v>
      </c>
      <c r="F96" s="81" t="s">
        <v>219</v>
      </c>
      <c r="G96" s="82" t="s">
        <v>21</v>
      </c>
      <c r="H96" s="155">
        <f>IF(Requirements!$G96="Essential",9,IF(Requirements!$G96="Advanced",3,1))</f>
        <v>3</v>
      </c>
      <c r="I96" s="156">
        <v>4</v>
      </c>
      <c r="J96" s="157">
        <f>Requirements!$H$2:$H$298*(Requirements!$I$2:$I$298)</f>
        <v>12</v>
      </c>
      <c r="K96" s="158"/>
      <c r="L96" s="159">
        <v>4</v>
      </c>
      <c r="M96" s="160">
        <f>Requirements!$H$2:$H$298*(IF(Requirements!$L$2:$L$298&gt;0,Requirements!$L$2:$L$298,0))</f>
        <v>12</v>
      </c>
      <c r="N96" s="161"/>
      <c r="O96" s="159">
        <v>3</v>
      </c>
      <c r="P96" s="155">
        <f>_xlfn.SINGLE(Requirements!$H$2:$H$298)*(IF(_xlfn.SINGLE(Requirements!$O$2:$O$298)&gt;0,_xlfn.SINGLE(Requirements!$O$2:$O$298),0))</f>
        <v>9</v>
      </c>
      <c r="Q96" s="161"/>
      <c r="R96" s="159">
        <v>1</v>
      </c>
      <c r="S96" s="155">
        <f>_xlfn.SINGLE(Requirements!$H$2:$H$298)*(IF(_xlfn.SINGLE(Requirements!$R$2:$R$298)&gt;0,_xlfn.SINGLE(Requirements!$R$2:$R$298),0))</f>
        <v>3</v>
      </c>
    </row>
    <row r="97" spans="1:19" ht="39" customHeight="1" x14ac:dyDescent="0.55000000000000004">
      <c r="A97" s="78">
        <v>95</v>
      </c>
      <c r="B97" s="151" t="s">
        <v>36</v>
      </c>
      <c r="C97" s="152" t="s">
        <v>200</v>
      </c>
      <c r="D97" s="153" t="s">
        <v>104</v>
      </c>
      <c r="E97" s="81" t="s">
        <v>263</v>
      </c>
      <c r="F97" s="81" t="s">
        <v>219</v>
      </c>
      <c r="G97" s="82" t="s">
        <v>21</v>
      </c>
      <c r="H97" s="113">
        <f>IF(Requirements!$G97="Essential",9,IF(Requirements!$G97="Advanced",3,1))</f>
        <v>3</v>
      </c>
      <c r="I97" s="102"/>
      <c r="J97" s="114">
        <f>Requirements!$H$2:$H$298*(Requirements!$I$2:$I$298)</f>
        <v>0</v>
      </c>
      <c r="K97" s="115"/>
      <c r="L97" s="105"/>
      <c r="M97" s="116">
        <f>Requirements!$H$2:$H$298*(IF(Requirements!$L$2:$L$298&gt;0,Requirements!$L$2:$L$298,0))</f>
        <v>0</v>
      </c>
      <c r="N97" s="65"/>
      <c r="O97" s="105"/>
      <c r="P97" s="113">
        <f>_xlfn.SINGLE(Requirements!$H$2:$H$298)*(IF(_xlfn.SINGLE(Requirements!$O$2:$O$298)&gt;0,_xlfn.SINGLE(Requirements!$O$2:$O$298),0))</f>
        <v>0</v>
      </c>
      <c r="Q97" s="65"/>
      <c r="R97" s="105"/>
      <c r="S97" s="113">
        <f>_xlfn.SINGLE(Requirements!$H$2:$H$298)*(IF(_xlfn.SINGLE(Requirements!$R$2:$R$298)&gt;0,_xlfn.SINGLE(Requirements!$R$2:$R$298),0))</f>
        <v>0</v>
      </c>
    </row>
    <row r="98" spans="1:19" ht="39" customHeight="1" x14ac:dyDescent="0.55000000000000004">
      <c r="A98" s="174">
        <v>96</v>
      </c>
      <c r="B98" s="151" t="s">
        <v>36</v>
      </c>
      <c r="C98" s="152" t="s">
        <v>200</v>
      </c>
      <c r="D98" s="153" t="s">
        <v>104</v>
      </c>
      <c r="E98" s="154" t="s">
        <v>264</v>
      </c>
      <c r="F98" s="81" t="s">
        <v>219</v>
      </c>
      <c r="G98" s="82" t="s">
        <v>21</v>
      </c>
      <c r="H98" s="155">
        <f>IF(Requirements!$G98="Essential",9,IF(Requirements!$G98="Advanced",3,1))</f>
        <v>3</v>
      </c>
      <c r="I98" s="156">
        <v>4</v>
      </c>
      <c r="J98" s="157">
        <f>Requirements!$H$2:$H$298*(Requirements!$I$2:$I$298)</f>
        <v>12</v>
      </c>
      <c r="K98" s="158"/>
      <c r="L98" s="159">
        <v>3</v>
      </c>
      <c r="M98" s="160">
        <f>Requirements!$H$2:$H$298*(IF(Requirements!$L$2:$L$298&gt;0,Requirements!$L$2:$L$298,0))</f>
        <v>9</v>
      </c>
      <c r="N98" s="161"/>
      <c r="O98" s="159">
        <v>3</v>
      </c>
      <c r="P98" s="155">
        <f>_xlfn.SINGLE(Requirements!$H$2:$H$298)*(IF(_xlfn.SINGLE(Requirements!$O$2:$O$298)&gt;0,_xlfn.SINGLE(Requirements!$O$2:$O$298),0))</f>
        <v>9</v>
      </c>
      <c r="Q98" s="161"/>
      <c r="R98" s="159">
        <v>2</v>
      </c>
      <c r="S98" s="155">
        <f>_xlfn.SINGLE(Requirements!$H$2:$H$298)*(IF(_xlfn.SINGLE(Requirements!$R$2:$R$298)&gt;0,_xlfn.SINGLE(Requirements!$R$2:$R$298),0))</f>
        <v>6</v>
      </c>
    </row>
    <row r="99" spans="1:19" ht="39" customHeight="1" x14ac:dyDescent="0.55000000000000004">
      <c r="A99" s="174">
        <v>97</v>
      </c>
      <c r="B99" s="151" t="s">
        <v>36</v>
      </c>
      <c r="C99" s="152" t="s">
        <v>200</v>
      </c>
      <c r="D99" s="153" t="s">
        <v>104</v>
      </c>
      <c r="E99" s="154" t="s">
        <v>265</v>
      </c>
      <c r="F99" s="81" t="s">
        <v>219</v>
      </c>
      <c r="G99" s="82" t="s">
        <v>21</v>
      </c>
      <c r="H99" s="155">
        <f>IF(Requirements!$G99="Essential",9,IF(Requirements!$G99="Advanced",3,1))</f>
        <v>3</v>
      </c>
      <c r="I99" s="156">
        <v>4</v>
      </c>
      <c r="J99" s="157">
        <f>Requirements!$H$2:$H$298*(Requirements!$I$2:$I$298)</f>
        <v>12</v>
      </c>
      <c r="K99" s="158"/>
      <c r="L99" s="159">
        <v>4</v>
      </c>
      <c r="M99" s="160">
        <f>Requirements!$H$2:$H$298*(IF(Requirements!$L$2:$L$298&gt;0,Requirements!$L$2:$L$298,0))</f>
        <v>12</v>
      </c>
      <c r="N99" s="161"/>
      <c r="O99" s="159">
        <v>4</v>
      </c>
      <c r="P99" s="155">
        <f>_xlfn.SINGLE(Requirements!$H$2:$H$298)*(IF(_xlfn.SINGLE(Requirements!$O$2:$O$298)&gt;0,_xlfn.SINGLE(Requirements!$O$2:$O$298),0))</f>
        <v>12</v>
      </c>
      <c r="Q99" s="161"/>
      <c r="R99" s="159">
        <v>2</v>
      </c>
      <c r="S99" s="155">
        <f>_xlfn.SINGLE(Requirements!$H$2:$H$298)*(IF(_xlfn.SINGLE(Requirements!$R$2:$R$298)&gt;0,_xlfn.SINGLE(Requirements!$R$2:$R$298),0))</f>
        <v>6</v>
      </c>
    </row>
    <row r="100" spans="1:19" ht="39" customHeight="1" x14ac:dyDescent="0.55000000000000004">
      <c r="A100" s="174">
        <v>98</v>
      </c>
      <c r="B100" s="151" t="s">
        <v>36</v>
      </c>
      <c r="C100" s="152" t="s">
        <v>200</v>
      </c>
      <c r="D100" s="153" t="s">
        <v>104</v>
      </c>
      <c r="E100" s="154" t="s">
        <v>266</v>
      </c>
      <c r="F100" s="81" t="s">
        <v>219</v>
      </c>
      <c r="G100" s="82" t="s">
        <v>21</v>
      </c>
      <c r="H100" s="155">
        <f>IF(Requirements!$G100="Essential",9,IF(Requirements!$G100="Advanced",3,1))</f>
        <v>3</v>
      </c>
      <c r="I100" s="156">
        <v>4</v>
      </c>
      <c r="J100" s="157">
        <f>Requirements!$H$2:$H$298*(Requirements!$I$2:$I$298)</f>
        <v>12</v>
      </c>
      <c r="K100" s="158"/>
      <c r="L100" s="159">
        <v>4</v>
      </c>
      <c r="M100" s="160">
        <f>Requirements!$H$2:$H$298*(IF(Requirements!$L$2:$L$298&gt;0,Requirements!$L$2:$L$298,0))</f>
        <v>12</v>
      </c>
      <c r="N100" s="161"/>
      <c r="O100" s="159">
        <v>4</v>
      </c>
      <c r="P100" s="155">
        <f>_xlfn.SINGLE(Requirements!$H$2:$H$298)*(IF(_xlfn.SINGLE(Requirements!$O$2:$O$298)&gt;0,_xlfn.SINGLE(Requirements!$O$2:$O$298),0))</f>
        <v>12</v>
      </c>
      <c r="Q100" s="161"/>
      <c r="R100" s="159">
        <v>2</v>
      </c>
      <c r="S100" s="155">
        <f>_xlfn.SINGLE(Requirements!$H$2:$H$298)*(IF(_xlfn.SINGLE(Requirements!$R$2:$R$298)&gt;0,_xlfn.SINGLE(Requirements!$R$2:$R$298),0))</f>
        <v>6</v>
      </c>
    </row>
    <row r="101" spans="1:19" ht="39" customHeight="1" x14ac:dyDescent="0.55000000000000004">
      <c r="A101" s="78">
        <v>99</v>
      </c>
      <c r="B101" s="151" t="s">
        <v>36</v>
      </c>
      <c r="C101" s="152" t="s">
        <v>200</v>
      </c>
      <c r="D101" s="153" t="s">
        <v>104</v>
      </c>
      <c r="E101" s="154" t="s">
        <v>267</v>
      </c>
      <c r="F101" s="81" t="s">
        <v>219</v>
      </c>
      <c r="G101" s="82" t="s">
        <v>21</v>
      </c>
      <c r="H101" s="155">
        <f>IF(Requirements!$G101="Essential",9,IF(Requirements!$G101="Advanced",3,1))</f>
        <v>3</v>
      </c>
      <c r="I101" s="156">
        <v>4</v>
      </c>
      <c r="J101" s="157">
        <f>Requirements!$H$2:$H$298*(Requirements!$I$2:$I$298)</f>
        <v>12</v>
      </c>
      <c r="K101" s="158"/>
      <c r="L101" s="159">
        <v>4</v>
      </c>
      <c r="M101" s="160">
        <f>Requirements!$H$2:$H$298*(IF(Requirements!$L$2:$L$298&gt;0,Requirements!$L$2:$L$298,0))</f>
        <v>12</v>
      </c>
      <c r="N101" s="161"/>
      <c r="O101" s="159">
        <v>4</v>
      </c>
      <c r="P101" s="155">
        <f>_xlfn.SINGLE(Requirements!$H$2:$H$298)*(IF(_xlfn.SINGLE(Requirements!$O$2:$O$298)&gt;0,_xlfn.SINGLE(Requirements!$O$2:$O$298),0))</f>
        <v>12</v>
      </c>
      <c r="Q101" s="161"/>
      <c r="R101" s="159">
        <v>2</v>
      </c>
      <c r="S101" s="155">
        <f>_xlfn.SINGLE(Requirements!$H$2:$H$298)*(IF(_xlfn.SINGLE(Requirements!$R$2:$R$298)&gt;0,_xlfn.SINGLE(Requirements!$R$2:$R$298),0))</f>
        <v>6</v>
      </c>
    </row>
    <row r="102" spans="1:19" ht="39" customHeight="1" x14ac:dyDescent="0.55000000000000004">
      <c r="A102" s="78">
        <v>100</v>
      </c>
      <c r="B102" s="151" t="s">
        <v>36</v>
      </c>
      <c r="C102" s="152" t="s">
        <v>200</v>
      </c>
      <c r="D102" s="153" t="s">
        <v>104</v>
      </c>
      <c r="E102" s="154" t="s">
        <v>268</v>
      </c>
      <c r="F102" s="81" t="s">
        <v>219</v>
      </c>
      <c r="G102" s="82" t="s">
        <v>21</v>
      </c>
      <c r="H102" s="155">
        <f>IF(Requirements!$G102="Essential",9,IF(Requirements!$G102="Advanced",3,1))</f>
        <v>3</v>
      </c>
      <c r="I102" s="156">
        <v>4</v>
      </c>
      <c r="J102" s="157">
        <f>Requirements!$H$2:$H$298*(Requirements!$I$2:$I$298)</f>
        <v>12</v>
      </c>
      <c r="K102" s="158"/>
      <c r="L102" s="159">
        <v>3</v>
      </c>
      <c r="M102" s="160">
        <f>Requirements!$H$2:$H$298*(IF(Requirements!$L$2:$L$298&gt;0,Requirements!$L$2:$L$298,0))</f>
        <v>9</v>
      </c>
      <c r="N102" s="161"/>
      <c r="O102" s="159">
        <v>4</v>
      </c>
      <c r="P102" s="155">
        <f>_xlfn.SINGLE(Requirements!$H$2:$H$298)*(IF(_xlfn.SINGLE(Requirements!$O$2:$O$298)&gt;0,_xlfn.SINGLE(Requirements!$O$2:$O$298),0))</f>
        <v>12</v>
      </c>
      <c r="Q102" s="161"/>
      <c r="R102" s="159">
        <v>2</v>
      </c>
      <c r="S102" s="155">
        <f>_xlfn.SINGLE(Requirements!$H$2:$H$298)*(IF(_xlfn.SINGLE(Requirements!$R$2:$R$298)&gt;0,_xlfn.SINGLE(Requirements!$R$2:$R$298),0))</f>
        <v>6</v>
      </c>
    </row>
    <row r="103" spans="1:19" ht="39" customHeight="1" x14ac:dyDescent="0.55000000000000004">
      <c r="A103" s="174">
        <v>101</v>
      </c>
      <c r="B103" s="151" t="s">
        <v>36</v>
      </c>
      <c r="C103" s="152" t="s">
        <v>200</v>
      </c>
      <c r="D103" s="153" t="s">
        <v>106</v>
      </c>
      <c r="E103" s="154" t="s">
        <v>107</v>
      </c>
      <c r="F103" s="81" t="s">
        <v>217</v>
      </c>
      <c r="G103" s="82" t="s">
        <v>20</v>
      </c>
      <c r="H103" s="155">
        <f>IF(Requirements!$G103="Essential",9,IF(Requirements!$G103="Advanced",3,1))</f>
        <v>9</v>
      </c>
      <c r="I103" s="156">
        <v>4</v>
      </c>
      <c r="J103" s="157">
        <f>Requirements!$H$2:$H$298*(Requirements!$I$2:$I$298)</f>
        <v>36</v>
      </c>
      <c r="K103" s="158"/>
      <c r="L103" s="159"/>
      <c r="M103" s="160">
        <f>Requirements!$H$2:$H$298*(IF(Requirements!$L$2:$L$298&gt;0,Requirements!$L$2:$L$298,0))</f>
        <v>0</v>
      </c>
      <c r="N103" s="161"/>
      <c r="O103" s="159">
        <v>3</v>
      </c>
      <c r="P103" s="155">
        <f>_xlfn.SINGLE(Requirements!$H$2:$H$298)*(IF(_xlfn.SINGLE(Requirements!$O$2:$O$298)&gt;0,_xlfn.SINGLE(Requirements!$O$2:$O$298),0))</f>
        <v>27</v>
      </c>
      <c r="Q103" s="161"/>
      <c r="R103" s="159"/>
      <c r="S103" s="155">
        <f>_xlfn.SINGLE(Requirements!$H$2:$H$298)*(IF(_xlfn.SINGLE(Requirements!$R$2:$R$298)&gt;0,_xlfn.SINGLE(Requirements!$R$2:$R$298),0))</f>
        <v>0</v>
      </c>
    </row>
    <row r="104" spans="1:19" ht="39" customHeight="1" x14ac:dyDescent="0.55000000000000004">
      <c r="A104" s="174">
        <v>102</v>
      </c>
      <c r="B104" s="151" t="s">
        <v>36</v>
      </c>
      <c r="C104" s="152" t="s">
        <v>200</v>
      </c>
      <c r="D104" s="153" t="s">
        <v>106</v>
      </c>
      <c r="E104" s="154" t="s">
        <v>108</v>
      </c>
      <c r="F104" s="81" t="s">
        <v>217</v>
      </c>
      <c r="G104" s="82" t="s">
        <v>20</v>
      </c>
      <c r="H104" s="155">
        <f>IF(Requirements!$G104="Essential",9,IF(Requirements!$G104="Advanced",3,1))</f>
        <v>9</v>
      </c>
      <c r="I104" s="156">
        <v>4</v>
      </c>
      <c r="J104" s="157">
        <f>Requirements!$H$2:$H$298*(Requirements!$I$2:$I$298)</f>
        <v>36</v>
      </c>
      <c r="K104" s="158"/>
      <c r="L104" s="159"/>
      <c r="M104" s="160">
        <f>Requirements!$H$2:$H$298*(IF(Requirements!$L$2:$L$298&gt;0,Requirements!$L$2:$L$298,0))</f>
        <v>0</v>
      </c>
      <c r="N104" s="161"/>
      <c r="O104" s="159">
        <v>2</v>
      </c>
      <c r="P104" s="155">
        <f>_xlfn.SINGLE(Requirements!$H$2:$H$298)*(IF(_xlfn.SINGLE(Requirements!$O$2:$O$298)&gt;0,_xlfn.SINGLE(Requirements!$O$2:$O$298),0))</f>
        <v>18</v>
      </c>
      <c r="Q104" s="161"/>
      <c r="R104" s="159"/>
      <c r="S104" s="155">
        <f>_xlfn.SINGLE(Requirements!$H$2:$H$298)*(IF(_xlfn.SINGLE(Requirements!$R$2:$R$298)&gt;0,_xlfn.SINGLE(Requirements!$R$2:$R$298),0))</f>
        <v>0</v>
      </c>
    </row>
    <row r="105" spans="1:19" ht="39" customHeight="1" x14ac:dyDescent="0.55000000000000004">
      <c r="A105" s="78">
        <v>103</v>
      </c>
      <c r="B105" s="151" t="s">
        <v>36</v>
      </c>
      <c r="C105" s="152" t="s">
        <v>200</v>
      </c>
      <c r="D105" s="153" t="s">
        <v>106</v>
      </c>
      <c r="E105" s="81" t="s">
        <v>240</v>
      </c>
      <c r="F105" s="81" t="s">
        <v>217</v>
      </c>
      <c r="G105" s="82" t="s">
        <v>20</v>
      </c>
      <c r="H105" s="113">
        <f>IF(Requirements!$G105="Essential",9,IF(Requirements!$G105="Advanced",3,1))</f>
        <v>9</v>
      </c>
      <c r="I105" s="102"/>
      <c r="J105" s="114">
        <f>Requirements!$H$2:$H$298*(Requirements!$I$2:$I$298)</f>
        <v>0</v>
      </c>
      <c r="K105" s="115"/>
      <c r="L105" s="105"/>
      <c r="M105" s="116">
        <f>Requirements!$H$2:$H$298*(IF(Requirements!$L$2:$L$298&gt;0,Requirements!$L$2:$L$298,0))</f>
        <v>0</v>
      </c>
      <c r="N105" s="65"/>
      <c r="O105" s="105"/>
      <c r="P105" s="113">
        <f>_xlfn.SINGLE(Requirements!$H$2:$H$298)*(IF(_xlfn.SINGLE(Requirements!$O$2:$O$298)&gt;0,_xlfn.SINGLE(Requirements!$O$2:$O$298),0))</f>
        <v>0</v>
      </c>
      <c r="Q105" s="65"/>
      <c r="R105" s="105"/>
      <c r="S105" s="113">
        <f>_xlfn.SINGLE(Requirements!$H$2:$H$298)*(IF(_xlfn.SINGLE(Requirements!$R$2:$R$298)&gt;0,_xlfn.SINGLE(Requirements!$R$2:$R$298),0))</f>
        <v>0</v>
      </c>
    </row>
    <row r="106" spans="1:19" ht="39" customHeight="1" x14ac:dyDescent="0.55000000000000004">
      <c r="A106" s="174">
        <v>104</v>
      </c>
      <c r="B106" s="151" t="s">
        <v>36</v>
      </c>
      <c r="C106" s="152" t="s">
        <v>200</v>
      </c>
      <c r="D106" s="153" t="s">
        <v>106</v>
      </c>
      <c r="E106" s="154" t="s">
        <v>109</v>
      </c>
      <c r="F106" s="81" t="s">
        <v>217</v>
      </c>
      <c r="G106" s="82" t="s">
        <v>21</v>
      </c>
      <c r="H106" s="155">
        <f>IF(Requirements!$G106="Essential",9,IF(Requirements!$G106="Advanced",3,1))</f>
        <v>3</v>
      </c>
      <c r="I106" s="156">
        <v>4</v>
      </c>
      <c r="J106" s="157">
        <f>Requirements!$H$2:$H$298*(Requirements!$I$2:$I$298)</f>
        <v>12</v>
      </c>
      <c r="K106" s="158"/>
      <c r="L106" s="159"/>
      <c r="M106" s="160">
        <f>Requirements!$H$2:$H$298*(IF(Requirements!$L$2:$L$298&gt;0,Requirements!$L$2:$L$298,0))</f>
        <v>0</v>
      </c>
      <c r="N106" s="161"/>
      <c r="O106" s="159">
        <v>2</v>
      </c>
      <c r="P106" s="155">
        <f>_xlfn.SINGLE(Requirements!$H$2:$H$298)*(IF(_xlfn.SINGLE(Requirements!$O$2:$O$298)&gt;0,_xlfn.SINGLE(Requirements!$O$2:$O$298),0))</f>
        <v>6</v>
      </c>
      <c r="Q106" s="161"/>
      <c r="R106" s="159"/>
      <c r="S106" s="155">
        <f>_xlfn.SINGLE(Requirements!$H$2:$H$298)*(IF(_xlfn.SINGLE(Requirements!$R$2:$R$298)&gt;0,_xlfn.SINGLE(Requirements!$R$2:$R$298),0))</f>
        <v>0</v>
      </c>
    </row>
    <row r="107" spans="1:19" ht="39" customHeight="1" x14ac:dyDescent="0.55000000000000004">
      <c r="A107" s="174">
        <v>105</v>
      </c>
      <c r="B107" s="151" t="s">
        <v>36</v>
      </c>
      <c r="C107" s="152" t="s">
        <v>200</v>
      </c>
      <c r="D107" s="153" t="s">
        <v>106</v>
      </c>
      <c r="E107" s="81" t="s">
        <v>242</v>
      </c>
      <c r="F107" s="81" t="s">
        <v>218</v>
      </c>
      <c r="G107" s="82" t="s">
        <v>22</v>
      </c>
      <c r="H107" s="155">
        <f>IF(Requirements!$G107="Essential",9,IF(Requirements!$G107="Advanced",3,1))</f>
        <v>1</v>
      </c>
      <c r="I107" s="156">
        <v>4</v>
      </c>
      <c r="J107" s="157">
        <f>Requirements!$H$2:$H$298*(Requirements!$I$2:$I$298)</f>
        <v>4</v>
      </c>
      <c r="K107" s="158"/>
      <c r="L107" s="159"/>
      <c r="M107" s="160">
        <f>Requirements!$H$2:$H$298*(IF(Requirements!$L$2:$L$298&gt;0,Requirements!$L$2:$L$298,0))</f>
        <v>0</v>
      </c>
      <c r="N107" s="161"/>
      <c r="O107" s="159">
        <v>1</v>
      </c>
      <c r="P107" s="155">
        <f>_xlfn.SINGLE(Requirements!$H$2:$H$298)*(IF(_xlfn.SINGLE(Requirements!$O$2:$O$298)&gt;0,_xlfn.SINGLE(Requirements!$O$2:$O$298),0))</f>
        <v>1</v>
      </c>
      <c r="Q107" s="161"/>
      <c r="R107" s="159"/>
      <c r="S107" s="155">
        <f>_xlfn.SINGLE(Requirements!$H$2:$H$298)*(IF(_xlfn.SINGLE(Requirements!$R$2:$R$298)&gt;0,_xlfn.SINGLE(Requirements!$R$2:$R$298),0))</f>
        <v>0</v>
      </c>
    </row>
    <row r="108" spans="1:19" ht="39" customHeight="1" x14ac:dyDescent="0.55000000000000004">
      <c r="A108" s="174">
        <v>106</v>
      </c>
      <c r="B108" s="151" t="s">
        <v>36</v>
      </c>
      <c r="C108" s="152" t="s">
        <v>200</v>
      </c>
      <c r="D108" s="153" t="s">
        <v>106</v>
      </c>
      <c r="E108" s="81" t="s">
        <v>244</v>
      </c>
      <c r="F108" s="81" t="s">
        <v>218</v>
      </c>
      <c r="G108" s="82" t="s">
        <v>21</v>
      </c>
      <c r="H108" s="155">
        <f>IF(Requirements!$G108="Essential",9,IF(Requirements!$G108="Advanced",3,1))</f>
        <v>3</v>
      </c>
      <c r="I108" s="156">
        <v>4</v>
      </c>
      <c r="J108" s="157">
        <f>Requirements!$H$2:$H$298*(Requirements!$I$2:$I$298)</f>
        <v>12</v>
      </c>
      <c r="K108" s="158"/>
      <c r="L108" s="159"/>
      <c r="M108" s="160">
        <f>Requirements!$H$2:$H$298*(IF(Requirements!$L$2:$L$298&gt;0,Requirements!$L$2:$L$298,0))</f>
        <v>0</v>
      </c>
      <c r="N108" s="161"/>
      <c r="O108" s="159">
        <v>2</v>
      </c>
      <c r="P108" s="155">
        <f>_xlfn.SINGLE(Requirements!$H$2:$H$298)*(IF(_xlfn.SINGLE(Requirements!$O$2:$O$298)&gt;0,_xlfn.SINGLE(Requirements!$O$2:$O$298),0))</f>
        <v>6</v>
      </c>
      <c r="Q108" s="161"/>
      <c r="R108" s="159"/>
      <c r="S108" s="155">
        <f>_xlfn.SINGLE(Requirements!$H$2:$H$298)*(IF(_xlfn.SINGLE(Requirements!$R$2:$R$298)&gt;0,_xlfn.SINGLE(Requirements!$R$2:$R$298),0))</f>
        <v>0</v>
      </c>
    </row>
    <row r="109" spans="1:19" ht="39" customHeight="1" x14ac:dyDescent="0.55000000000000004">
      <c r="A109" s="174">
        <v>107</v>
      </c>
      <c r="B109" s="151" t="s">
        <v>36</v>
      </c>
      <c r="C109" s="152" t="s">
        <v>200</v>
      </c>
      <c r="D109" s="153" t="s">
        <v>106</v>
      </c>
      <c r="E109" s="154" t="s">
        <v>110</v>
      </c>
      <c r="F109" s="81" t="s">
        <v>218</v>
      </c>
      <c r="G109" s="82" t="s">
        <v>21</v>
      </c>
      <c r="H109" s="155">
        <f>IF(Requirements!$G109="Essential",9,IF(Requirements!$G109="Advanced",3,1))</f>
        <v>3</v>
      </c>
      <c r="I109" s="156">
        <v>4</v>
      </c>
      <c r="J109" s="157">
        <f>Requirements!$H$2:$H$298*(Requirements!$I$2:$I$298)</f>
        <v>12</v>
      </c>
      <c r="K109" s="158"/>
      <c r="L109" s="159"/>
      <c r="M109" s="160">
        <f>Requirements!$H$2:$H$298*(IF(Requirements!$L$2:$L$298&gt;0,Requirements!$L$2:$L$298,0))</f>
        <v>0</v>
      </c>
      <c r="N109" s="161"/>
      <c r="O109" s="159">
        <v>2</v>
      </c>
      <c r="P109" s="155">
        <f>_xlfn.SINGLE(Requirements!$H$2:$H$298)*(IF(_xlfn.SINGLE(Requirements!$O$2:$O$298)&gt;0,_xlfn.SINGLE(Requirements!$O$2:$O$298),0))</f>
        <v>6</v>
      </c>
      <c r="Q109" s="161"/>
      <c r="R109" s="159"/>
      <c r="S109" s="155">
        <f>_xlfn.SINGLE(Requirements!$H$2:$H$298)*(IF(_xlfn.SINGLE(Requirements!$R$2:$R$298)&gt;0,_xlfn.SINGLE(Requirements!$R$2:$R$298),0))</f>
        <v>0</v>
      </c>
    </row>
    <row r="110" spans="1:19" ht="39" customHeight="1" x14ac:dyDescent="0.55000000000000004">
      <c r="A110" s="174">
        <v>108</v>
      </c>
      <c r="B110" s="151" t="s">
        <v>36</v>
      </c>
      <c r="C110" s="152" t="s">
        <v>200</v>
      </c>
      <c r="D110" s="153" t="s">
        <v>106</v>
      </c>
      <c r="E110" s="154" t="s">
        <v>111</v>
      </c>
      <c r="F110" s="81" t="s">
        <v>218</v>
      </c>
      <c r="G110" s="82" t="s">
        <v>21</v>
      </c>
      <c r="H110" s="155">
        <f>IF(Requirements!$G110="Essential",9,IF(Requirements!$G110="Advanced",3,1))</f>
        <v>3</v>
      </c>
      <c r="I110" s="156">
        <v>4</v>
      </c>
      <c r="J110" s="157">
        <f>Requirements!$H$2:$H$298*(Requirements!$I$2:$I$298)</f>
        <v>12</v>
      </c>
      <c r="K110" s="158"/>
      <c r="L110" s="159"/>
      <c r="M110" s="160">
        <f>Requirements!$H$2:$H$298*(IF(Requirements!$L$2:$L$298&gt;0,Requirements!$L$2:$L$298,0))</f>
        <v>0</v>
      </c>
      <c r="N110" s="161"/>
      <c r="O110" s="159">
        <v>2</v>
      </c>
      <c r="P110" s="155">
        <f>_xlfn.SINGLE(Requirements!$H$2:$H$298)*(IF(_xlfn.SINGLE(Requirements!$O$2:$O$298)&gt;0,_xlfn.SINGLE(Requirements!$O$2:$O$298),0))</f>
        <v>6</v>
      </c>
      <c r="Q110" s="161"/>
      <c r="R110" s="159"/>
      <c r="S110" s="155">
        <f>_xlfn.SINGLE(Requirements!$H$2:$H$298)*(IF(_xlfn.SINGLE(Requirements!$R$2:$R$298)&gt;0,_xlfn.SINGLE(Requirements!$R$2:$R$298),0))</f>
        <v>0</v>
      </c>
    </row>
    <row r="111" spans="1:19" ht="39" customHeight="1" x14ac:dyDescent="0.55000000000000004">
      <c r="A111" s="174">
        <v>109</v>
      </c>
      <c r="B111" s="151" t="s">
        <v>36</v>
      </c>
      <c r="C111" s="152" t="s">
        <v>200</v>
      </c>
      <c r="D111" s="153" t="s">
        <v>106</v>
      </c>
      <c r="E111" s="81" t="s">
        <v>243</v>
      </c>
      <c r="F111" s="81" t="s">
        <v>218</v>
      </c>
      <c r="G111" s="82" t="s">
        <v>21</v>
      </c>
      <c r="H111" s="155">
        <f>IF(Requirements!$G111="Essential",9,IF(Requirements!$G111="Advanced",3,1))</f>
        <v>3</v>
      </c>
      <c r="I111" s="156">
        <v>4</v>
      </c>
      <c r="J111" s="157">
        <f>Requirements!$H$2:$H$298*(Requirements!$I$2:$I$298)</f>
        <v>12</v>
      </c>
      <c r="K111" s="158"/>
      <c r="L111" s="159"/>
      <c r="M111" s="160">
        <f>Requirements!$H$2:$H$298*(IF(Requirements!$L$2:$L$298&gt;0,Requirements!$L$2:$L$298,0))</f>
        <v>0</v>
      </c>
      <c r="N111" s="161"/>
      <c r="O111" s="159">
        <v>2</v>
      </c>
      <c r="P111" s="155">
        <f>_xlfn.SINGLE(Requirements!$H$2:$H$298)*(IF(_xlfn.SINGLE(Requirements!$O$2:$O$298)&gt;0,_xlfn.SINGLE(Requirements!$O$2:$O$298),0))</f>
        <v>6</v>
      </c>
      <c r="Q111" s="161"/>
      <c r="R111" s="159"/>
      <c r="S111" s="155">
        <f>_xlfn.SINGLE(Requirements!$H$2:$H$298)*(IF(_xlfn.SINGLE(Requirements!$R$2:$R$298)&gt;0,_xlfn.SINGLE(Requirements!$R$2:$R$298),0))</f>
        <v>0</v>
      </c>
    </row>
    <row r="112" spans="1:19" ht="39" customHeight="1" x14ac:dyDescent="0.55000000000000004">
      <c r="A112" s="174">
        <v>110</v>
      </c>
      <c r="B112" s="151" t="s">
        <v>36</v>
      </c>
      <c r="C112" s="152" t="s">
        <v>200</v>
      </c>
      <c r="D112" s="153" t="s">
        <v>106</v>
      </c>
      <c r="E112" s="154" t="s">
        <v>112</v>
      </c>
      <c r="F112" s="81" t="s">
        <v>218</v>
      </c>
      <c r="G112" s="82" t="s">
        <v>20</v>
      </c>
      <c r="H112" s="155">
        <f>IF(Requirements!$G112="Essential",9,IF(Requirements!$G112="Advanced",3,1))</f>
        <v>9</v>
      </c>
      <c r="I112" s="156">
        <v>4</v>
      </c>
      <c r="J112" s="157">
        <f>Requirements!$H$2:$H$298*(Requirements!$I$2:$I$298)</f>
        <v>36</v>
      </c>
      <c r="K112" s="158"/>
      <c r="L112" s="159"/>
      <c r="M112" s="160">
        <f>Requirements!$H$2:$H$298*(IF(Requirements!$L$2:$L$298&gt;0,Requirements!$L$2:$L$298,0))</f>
        <v>0</v>
      </c>
      <c r="N112" s="161"/>
      <c r="O112" s="159">
        <v>2</v>
      </c>
      <c r="P112" s="155">
        <f>_xlfn.SINGLE(Requirements!$H$2:$H$298)*(IF(_xlfn.SINGLE(Requirements!$O$2:$O$298)&gt;0,_xlfn.SINGLE(Requirements!$O$2:$O$298),0))</f>
        <v>18</v>
      </c>
      <c r="Q112" s="161"/>
      <c r="R112" s="159"/>
      <c r="S112" s="155">
        <f>_xlfn.SINGLE(Requirements!$H$2:$H$298)*(IF(_xlfn.SINGLE(Requirements!$R$2:$R$298)&gt;0,_xlfn.SINGLE(Requirements!$R$2:$R$298),0))</f>
        <v>0</v>
      </c>
    </row>
    <row r="113" spans="1:19" ht="39" customHeight="1" x14ac:dyDescent="0.55000000000000004">
      <c r="A113" s="174">
        <v>111</v>
      </c>
      <c r="B113" s="151" t="s">
        <v>36</v>
      </c>
      <c r="C113" s="152" t="s">
        <v>200</v>
      </c>
      <c r="D113" s="153" t="s">
        <v>106</v>
      </c>
      <c r="E113" s="154" t="s">
        <v>113</v>
      </c>
      <c r="F113" s="81" t="s">
        <v>218</v>
      </c>
      <c r="G113" s="82" t="s">
        <v>20</v>
      </c>
      <c r="H113" s="155">
        <f>IF(Requirements!$G113="Essential",9,IF(Requirements!$G113="Advanced",3,1))</f>
        <v>9</v>
      </c>
      <c r="I113" s="156">
        <v>4</v>
      </c>
      <c r="J113" s="157">
        <f>Requirements!$H$2:$H$298*(Requirements!$I$2:$I$298)</f>
        <v>36</v>
      </c>
      <c r="K113" s="158"/>
      <c r="L113" s="159"/>
      <c r="M113" s="160">
        <f>Requirements!$H$2:$H$298*(IF(Requirements!$L$2:$L$298&gt;0,Requirements!$L$2:$L$298,0))</f>
        <v>0</v>
      </c>
      <c r="N113" s="161"/>
      <c r="O113" s="159">
        <v>2</v>
      </c>
      <c r="P113" s="155">
        <f>_xlfn.SINGLE(Requirements!$H$2:$H$298)*(IF(_xlfn.SINGLE(Requirements!$O$2:$O$298)&gt;0,_xlfn.SINGLE(Requirements!$O$2:$O$298),0))</f>
        <v>18</v>
      </c>
      <c r="Q113" s="161"/>
      <c r="R113" s="159"/>
      <c r="S113" s="155">
        <f>_xlfn.SINGLE(Requirements!$H$2:$H$298)*(IF(_xlfn.SINGLE(Requirements!$R$2:$R$298)&gt;0,_xlfn.SINGLE(Requirements!$R$2:$R$298),0))</f>
        <v>0</v>
      </c>
    </row>
    <row r="114" spans="1:19" ht="39" customHeight="1" x14ac:dyDescent="0.55000000000000004">
      <c r="A114" s="174">
        <v>112</v>
      </c>
      <c r="B114" s="151" t="s">
        <v>36</v>
      </c>
      <c r="C114" s="152" t="s">
        <v>200</v>
      </c>
      <c r="D114" s="153" t="s">
        <v>106</v>
      </c>
      <c r="E114" s="154" t="s">
        <v>114</v>
      </c>
      <c r="F114" s="81" t="s">
        <v>219</v>
      </c>
      <c r="G114" s="82" t="s">
        <v>22</v>
      </c>
      <c r="H114" s="155">
        <f>IF(Requirements!$G114="Essential",9,IF(Requirements!$G114="Advanced",3,1))</f>
        <v>1</v>
      </c>
      <c r="I114" s="156">
        <v>4</v>
      </c>
      <c r="J114" s="157">
        <f>Requirements!$H$2:$H$298*(Requirements!$I$2:$I$298)</f>
        <v>4</v>
      </c>
      <c r="K114" s="158"/>
      <c r="L114" s="159"/>
      <c r="M114" s="160">
        <f>Requirements!$H$2:$H$298*(IF(Requirements!$L$2:$L$298&gt;0,Requirements!$L$2:$L$298,0))</f>
        <v>0</v>
      </c>
      <c r="N114" s="161"/>
      <c r="O114" s="159">
        <v>2</v>
      </c>
      <c r="P114" s="155">
        <f>_xlfn.SINGLE(Requirements!$H$2:$H$298)*(IF(_xlfn.SINGLE(Requirements!$O$2:$O$298)&gt;0,_xlfn.SINGLE(Requirements!$O$2:$O$298),0))</f>
        <v>2</v>
      </c>
      <c r="Q114" s="161"/>
      <c r="R114" s="159"/>
      <c r="S114" s="155">
        <f>_xlfn.SINGLE(Requirements!$H$2:$H$298)*(IF(_xlfn.SINGLE(Requirements!$R$2:$R$298)&gt;0,_xlfn.SINGLE(Requirements!$R$2:$R$298),0))</f>
        <v>0</v>
      </c>
    </row>
    <row r="115" spans="1:19" ht="39" customHeight="1" x14ac:dyDescent="0.55000000000000004">
      <c r="A115" s="174">
        <v>113</v>
      </c>
      <c r="B115" s="151" t="s">
        <v>36</v>
      </c>
      <c r="C115" s="152" t="s">
        <v>200</v>
      </c>
      <c r="D115" s="153" t="s">
        <v>106</v>
      </c>
      <c r="E115" s="154" t="s">
        <v>115</v>
      </c>
      <c r="F115" s="81" t="s">
        <v>219</v>
      </c>
      <c r="G115" s="82" t="s">
        <v>22</v>
      </c>
      <c r="H115" s="155">
        <f>IF(Requirements!$G115="Essential",9,IF(Requirements!$G115="Advanced",3,1))</f>
        <v>1</v>
      </c>
      <c r="I115" s="156">
        <v>4</v>
      </c>
      <c r="J115" s="157">
        <f>Requirements!$H$2:$H$298*(Requirements!$I$2:$I$298)</f>
        <v>4</v>
      </c>
      <c r="K115" s="158"/>
      <c r="L115" s="159"/>
      <c r="M115" s="160">
        <f>Requirements!$H$2:$H$298*(IF(Requirements!$L$2:$L$298&gt;0,Requirements!$L$2:$L$298,0))</f>
        <v>0</v>
      </c>
      <c r="N115" s="161"/>
      <c r="O115" s="159">
        <v>2</v>
      </c>
      <c r="P115" s="155">
        <f>_xlfn.SINGLE(Requirements!$H$2:$H$298)*(IF(_xlfn.SINGLE(Requirements!$O$2:$O$298)&gt;0,_xlfn.SINGLE(Requirements!$O$2:$O$298),0))</f>
        <v>2</v>
      </c>
      <c r="Q115" s="161"/>
      <c r="R115" s="159"/>
      <c r="S115" s="155">
        <f>_xlfn.SINGLE(Requirements!$H$2:$H$298)*(IF(_xlfn.SINGLE(Requirements!$R$2:$R$298)&gt;0,_xlfn.SINGLE(Requirements!$R$2:$R$298),0))</f>
        <v>0</v>
      </c>
    </row>
    <row r="116" spans="1:19" ht="39" customHeight="1" x14ac:dyDescent="0.55000000000000004">
      <c r="A116" s="174">
        <v>114</v>
      </c>
      <c r="B116" s="151" t="s">
        <v>36</v>
      </c>
      <c r="C116" s="152" t="s">
        <v>200</v>
      </c>
      <c r="D116" s="153" t="s">
        <v>106</v>
      </c>
      <c r="E116" s="154" t="s">
        <v>116</v>
      </c>
      <c r="F116" s="81" t="s">
        <v>219</v>
      </c>
      <c r="G116" s="82" t="s">
        <v>22</v>
      </c>
      <c r="H116" s="155">
        <f>IF(Requirements!$G116="Essential",9,IF(Requirements!$G116="Advanced",3,1))</f>
        <v>1</v>
      </c>
      <c r="I116" s="156">
        <v>4</v>
      </c>
      <c r="J116" s="157">
        <f>Requirements!$H$2:$H$298*(Requirements!$I$2:$I$298)</f>
        <v>4</v>
      </c>
      <c r="K116" s="158"/>
      <c r="L116" s="159"/>
      <c r="M116" s="160">
        <f>Requirements!$H$2:$H$298*(IF(Requirements!$L$2:$L$298&gt;0,Requirements!$L$2:$L$298,0))</f>
        <v>0</v>
      </c>
      <c r="N116" s="161"/>
      <c r="O116" s="159">
        <v>2</v>
      </c>
      <c r="P116" s="155">
        <f>_xlfn.SINGLE(Requirements!$H$2:$H$298)*(IF(_xlfn.SINGLE(Requirements!$O$2:$O$298)&gt;0,_xlfn.SINGLE(Requirements!$O$2:$O$298),0))</f>
        <v>2</v>
      </c>
      <c r="Q116" s="161"/>
      <c r="R116" s="159"/>
      <c r="S116" s="155">
        <f>_xlfn.SINGLE(Requirements!$H$2:$H$298)*(IF(_xlfn.SINGLE(Requirements!$R$2:$R$298)&gt;0,_xlfn.SINGLE(Requirements!$R$2:$R$298),0))</f>
        <v>0</v>
      </c>
    </row>
    <row r="117" spans="1:19" ht="39" customHeight="1" x14ac:dyDescent="0.55000000000000004">
      <c r="A117" s="174">
        <v>115</v>
      </c>
      <c r="B117" s="151" t="s">
        <v>36</v>
      </c>
      <c r="C117" s="152" t="s">
        <v>200</v>
      </c>
      <c r="D117" s="153" t="s">
        <v>106</v>
      </c>
      <c r="E117" s="81" t="s">
        <v>241</v>
      </c>
      <c r="F117" s="81" t="s">
        <v>219</v>
      </c>
      <c r="G117" s="82" t="s">
        <v>21</v>
      </c>
      <c r="H117" s="155">
        <f>IF(Requirements!$G117="Essential",9,IF(Requirements!$G117="Advanced",3,1))</f>
        <v>3</v>
      </c>
      <c r="I117" s="156">
        <v>4</v>
      </c>
      <c r="J117" s="157">
        <f>Requirements!$H$2:$H$298*(Requirements!$I$2:$I$298)</f>
        <v>12</v>
      </c>
      <c r="K117" s="158"/>
      <c r="L117" s="159"/>
      <c r="M117" s="160">
        <f>Requirements!$H$2:$H$298*(IF(Requirements!$L$2:$L$298&gt;0,Requirements!$L$2:$L$298,0))</f>
        <v>0</v>
      </c>
      <c r="N117" s="161"/>
      <c r="O117" s="159">
        <v>1</v>
      </c>
      <c r="P117" s="155">
        <f>_xlfn.SINGLE(Requirements!$H$2:$H$298)*(IF(_xlfn.SINGLE(Requirements!$O$2:$O$298)&gt;0,_xlfn.SINGLE(Requirements!$O$2:$O$298),0))</f>
        <v>3</v>
      </c>
      <c r="Q117" s="161"/>
      <c r="R117" s="159"/>
      <c r="S117" s="155">
        <f>_xlfn.SINGLE(Requirements!$H$2:$H$298)*(IF(_xlfn.SINGLE(Requirements!$R$2:$R$298)&gt;0,_xlfn.SINGLE(Requirements!$R$2:$R$298),0))</f>
        <v>0</v>
      </c>
    </row>
    <row r="118" spans="1:19" ht="39" customHeight="1" x14ac:dyDescent="0.55000000000000004">
      <c r="A118" s="174">
        <v>116</v>
      </c>
      <c r="B118" s="151" t="s">
        <v>36</v>
      </c>
      <c r="C118" s="152" t="s">
        <v>200</v>
      </c>
      <c r="D118" s="153" t="s">
        <v>106</v>
      </c>
      <c r="E118" s="154" t="s">
        <v>118</v>
      </c>
      <c r="F118" s="81" t="s">
        <v>218</v>
      </c>
      <c r="G118" s="82" t="s">
        <v>20</v>
      </c>
      <c r="H118" s="155">
        <f>IF(Requirements!$G118="Essential",9,IF(Requirements!$G118="Advanced",3,1))</f>
        <v>9</v>
      </c>
      <c r="I118" s="156">
        <v>4</v>
      </c>
      <c r="J118" s="157">
        <f>Requirements!$H$2:$H$298*(Requirements!$I$2:$I$298)</f>
        <v>36</v>
      </c>
      <c r="K118" s="158"/>
      <c r="L118" s="159"/>
      <c r="M118" s="160">
        <f>Requirements!$H$2:$H$298*(IF(Requirements!$L$2:$L$298&gt;0,Requirements!$L$2:$L$298,0))</f>
        <v>0</v>
      </c>
      <c r="N118" s="161"/>
      <c r="O118" s="159">
        <v>1</v>
      </c>
      <c r="P118" s="155">
        <f>_xlfn.SINGLE(Requirements!$H$2:$H$298)*(IF(_xlfn.SINGLE(Requirements!$O$2:$O$298)&gt;0,_xlfn.SINGLE(Requirements!$O$2:$O$298),0))</f>
        <v>9</v>
      </c>
      <c r="Q118" s="161"/>
      <c r="R118" s="159"/>
      <c r="S118" s="155">
        <f>_xlfn.SINGLE(Requirements!$H$2:$H$298)*(IF(_xlfn.SINGLE(Requirements!$R$2:$R$298)&gt;0,_xlfn.SINGLE(Requirements!$R$2:$R$298),0))</f>
        <v>0</v>
      </c>
    </row>
    <row r="119" spans="1:19" ht="39" customHeight="1" x14ac:dyDescent="0.55000000000000004">
      <c r="A119" s="174">
        <v>117</v>
      </c>
      <c r="B119" s="151" t="s">
        <v>36</v>
      </c>
      <c r="C119" s="152" t="s">
        <v>200</v>
      </c>
      <c r="D119" s="153" t="s">
        <v>106</v>
      </c>
      <c r="E119" s="154" t="s">
        <v>119</v>
      </c>
      <c r="F119" s="81" t="s">
        <v>218</v>
      </c>
      <c r="G119" s="82" t="s">
        <v>20</v>
      </c>
      <c r="H119" s="155">
        <f>IF(Requirements!$G119="Essential",9,IF(Requirements!$G119="Advanced",3,1))</f>
        <v>9</v>
      </c>
      <c r="I119" s="156">
        <v>4</v>
      </c>
      <c r="J119" s="157">
        <f>Requirements!$H$2:$H$298*(Requirements!$I$2:$I$298)</f>
        <v>36</v>
      </c>
      <c r="K119" s="158"/>
      <c r="L119" s="159"/>
      <c r="M119" s="160">
        <f>Requirements!$H$2:$H$298*(IF(Requirements!$L$2:$L$298&gt;0,Requirements!$L$2:$L$298,0))</f>
        <v>0</v>
      </c>
      <c r="N119" s="161"/>
      <c r="O119" s="159">
        <v>2</v>
      </c>
      <c r="P119" s="155">
        <f>_xlfn.SINGLE(Requirements!$H$2:$H$298)*(IF(_xlfn.SINGLE(Requirements!$O$2:$O$298)&gt;0,_xlfn.SINGLE(Requirements!$O$2:$O$298),0))</f>
        <v>18</v>
      </c>
      <c r="Q119" s="161"/>
      <c r="R119" s="159"/>
      <c r="S119" s="155">
        <f>_xlfn.SINGLE(Requirements!$H$2:$H$298)*(IF(_xlfn.SINGLE(Requirements!$R$2:$R$298)&gt;0,_xlfn.SINGLE(Requirements!$R$2:$R$298),0))</f>
        <v>0</v>
      </c>
    </row>
    <row r="120" spans="1:19" ht="39" customHeight="1" x14ac:dyDescent="0.55000000000000004">
      <c r="A120" s="174">
        <v>118</v>
      </c>
      <c r="B120" s="151" t="s">
        <v>36</v>
      </c>
      <c r="C120" s="152" t="s">
        <v>200</v>
      </c>
      <c r="D120" s="153" t="s">
        <v>106</v>
      </c>
      <c r="E120" s="154" t="s">
        <v>222</v>
      </c>
      <c r="F120" s="81" t="s">
        <v>218</v>
      </c>
      <c r="G120" s="82" t="s">
        <v>20</v>
      </c>
      <c r="H120" s="155">
        <f>IF(Requirements!$G120="Essential",9,IF(Requirements!$G120="Advanced",3,1))</f>
        <v>9</v>
      </c>
      <c r="I120" s="156">
        <v>4</v>
      </c>
      <c r="J120" s="157">
        <f>Requirements!$H$2:$H$298*(Requirements!$I$2:$I$298)</f>
        <v>36</v>
      </c>
      <c r="K120" s="158"/>
      <c r="L120" s="159"/>
      <c r="M120" s="160">
        <f>Requirements!$H$2:$H$298*(IF(Requirements!$L$2:$L$298&gt;0,Requirements!$L$2:$L$298,0))</f>
        <v>0</v>
      </c>
      <c r="N120" s="161"/>
      <c r="O120" s="159">
        <v>0</v>
      </c>
      <c r="P120" s="155">
        <f>_xlfn.SINGLE(Requirements!$H$2:$H$298)*(IF(_xlfn.SINGLE(Requirements!$O$2:$O$298)&gt;0,_xlfn.SINGLE(Requirements!$O$2:$O$298),0))</f>
        <v>0</v>
      </c>
      <c r="Q120" s="161"/>
      <c r="R120" s="159"/>
      <c r="S120" s="155">
        <f>_xlfn.SINGLE(Requirements!$H$2:$H$298)*(IF(_xlfn.SINGLE(Requirements!$R$2:$R$298)&gt;0,_xlfn.SINGLE(Requirements!$R$2:$R$298),0))</f>
        <v>0</v>
      </c>
    </row>
    <row r="121" spans="1:19" ht="39" customHeight="1" x14ac:dyDescent="0.55000000000000004">
      <c r="A121" s="174">
        <v>119</v>
      </c>
      <c r="B121" s="151" t="s">
        <v>36</v>
      </c>
      <c r="C121" s="152" t="s">
        <v>200</v>
      </c>
      <c r="D121" s="153" t="s">
        <v>106</v>
      </c>
      <c r="E121" s="154" t="s">
        <v>120</v>
      </c>
      <c r="F121" s="81" t="s">
        <v>218</v>
      </c>
      <c r="G121" s="82" t="s">
        <v>20</v>
      </c>
      <c r="H121" s="155">
        <f>IF(Requirements!$G121="Essential",9,IF(Requirements!$G121="Advanced",3,1))</f>
        <v>9</v>
      </c>
      <c r="I121" s="156">
        <v>4</v>
      </c>
      <c r="J121" s="157">
        <f>Requirements!$H$2:$H$298*(Requirements!$I$2:$I$298)</f>
        <v>36</v>
      </c>
      <c r="K121" s="158"/>
      <c r="L121" s="159"/>
      <c r="M121" s="160">
        <f>Requirements!$H$2:$H$298*(IF(Requirements!$L$2:$L$298&gt;0,Requirements!$L$2:$L$298,0))</f>
        <v>0</v>
      </c>
      <c r="N121" s="161"/>
      <c r="O121" s="159">
        <v>0</v>
      </c>
      <c r="P121" s="155">
        <f>_xlfn.SINGLE(Requirements!$H$2:$H$298)*(IF(_xlfn.SINGLE(Requirements!$O$2:$O$298)&gt;0,_xlfn.SINGLE(Requirements!$O$2:$O$298),0))</f>
        <v>0</v>
      </c>
      <c r="Q121" s="161"/>
      <c r="R121" s="159"/>
      <c r="S121" s="155">
        <f>_xlfn.SINGLE(Requirements!$H$2:$H$298)*(IF(_xlfn.SINGLE(Requirements!$R$2:$R$298)&gt;0,_xlfn.SINGLE(Requirements!$R$2:$R$298),0))</f>
        <v>0</v>
      </c>
    </row>
    <row r="122" spans="1:19" ht="39" customHeight="1" x14ac:dyDescent="0.55000000000000004">
      <c r="A122" s="174">
        <v>120</v>
      </c>
      <c r="B122" s="151" t="s">
        <v>36</v>
      </c>
      <c r="C122" s="152" t="s">
        <v>200</v>
      </c>
      <c r="D122" s="153" t="s">
        <v>106</v>
      </c>
      <c r="E122" s="154" t="s">
        <v>121</v>
      </c>
      <c r="F122" s="81" t="s">
        <v>218</v>
      </c>
      <c r="G122" s="82" t="s">
        <v>20</v>
      </c>
      <c r="H122" s="155">
        <f>IF(Requirements!$G122="Essential",9,IF(Requirements!$G122="Advanced",3,1))</f>
        <v>9</v>
      </c>
      <c r="I122" s="156">
        <v>4</v>
      </c>
      <c r="J122" s="157">
        <f>Requirements!$H$2:$H$298*(Requirements!$I$2:$I$298)</f>
        <v>36</v>
      </c>
      <c r="K122" s="158"/>
      <c r="L122" s="159"/>
      <c r="M122" s="160">
        <f>Requirements!$H$2:$H$298*(IF(Requirements!$L$2:$L$298&gt;0,Requirements!$L$2:$L$298,0))</f>
        <v>0</v>
      </c>
      <c r="N122" s="161"/>
      <c r="O122" s="159">
        <v>1</v>
      </c>
      <c r="P122" s="155">
        <f>_xlfn.SINGLE(Requirements!$H$2:$H$298)*(IF(_xlfn.SINGLE(Requirements!$O$2:$O$298)&gt;0,_xlfn.SINGLE(Requirements!$O$2:$O$298),0))</f>
        <v>9</v>
      </c>
      <c r="Q122" s="161"/>
      <c r="R122" s="159"/>
      <c r="S122" s="155">
        <f>_xlfn.SINGLE(Requirements!$H$2:$H$298)*(IF(_xlfn.SINGLE(Requirements!$R$2:$R$298)&gt;0,_xlfn.SINGLE(Requirements!$R$2:$R$298),0))</f>
        <v>0</v>
      </c>
    </row>
    <row r="123" spans="1:19" ht="39" customHeight="1" x14ac:dyDescent="0.55000000000000004">
      <c r="A123" s="174">
        <v>121</v>
      </c>
      <c r="B123" s="151" t="s">
        <v>36</v>
      </c>
      <c r="C123" s="152" t="s">
        <v>200</v>
      </c>
      <c r="D123" s="153" t="s">
        <v>106</v>
      </c>
      <c r="E123" s="154" t="s">
        <v>117</v>
      </c>
      <c r="F123" s="81" t="s">
        <v>218</v>
      </c>
      <c r="G123" s="82" t="s">
        <v>20</v>
      </c>
      <c r="H123" s="155">
        <f>IF(Requirements!$G123="Essential",9,IF(Requirements!$G123="Advanced",3,1))</f>
        <v>9</v>
      </c>
      <c r="I123" s="156">
        <v>4</v>
      </c>
      <c r="J123" s="157">
        <f>Requirements!$H$2:$H$298*(Requirements!$I$2:$I$298)</f>
        <v>36</v>
      </c>
      <c r="K123" s="158"/>
      <c r="L123" s="159"/>
      <c r="M123" s="160">
        <f>Requirements!$H$2:$H$298*(IF(Requirements!$L$2:$L$298&gt;0,Requirements!$L$2:$L$298,0))</f>
        <v>0</v>
      </c>
      <c r="N123" s="161"/>
      <c r="O123" s="159">
        <v>0</v>
      </c>
      <c r="P123" s="155">
        <f>_xlfn.SINGLE(Requirements!$H$2:$H$298)*(IF(_xlfn.SINGLE(Requirements!$O$2:$O$298)&gt;0,_xlfn.SINGLE(Requirements!$O$2:$O$298),0))</f>
        <v>0</v>
      </c>
      <c r="Q123" s="161"/>
      <c r="R123" s="159"/>
      <c r="S123" s="155">
        <f>_xlfn.SINGLE(Requirements!$H$2:$H$298)*(IF(_xlfn.SINGLE(Requirements!$R$2:$R$298)&gt;0,_xlfn.SINGLE(Requirements!$R$2:$R$298),0))</f>
        <v>0</v>
      </c>
    </row>
    <row r="124" spans="1:19" ht="39" customHeight="1" x14ac:dyDescent="0.55000000000000004">
      <c r="A124" s="174">
        <v>122</v>
      </c>
      <c r="B124" s="151" t="s">
        <v>36</v>
      </c>
      <c r="C124" s="152" t="s">
        <v>200</v>
      </c>
      <c r="D124" s="153" t="s">
        <v>106</v>
      </c>
      <c r="E124" s="154" t="s">
        <v>122</v>
      </c>
      <c r="F124" s="81" t="s">
        <v>219</v>
      </c>
      <c r="G124" s="82" t="s">
        <v>22</v>
      </c>
      <c r="H124" s="155">
        <f>IF(Requirements!$G124="Essential",9,IF(Requirements!$G124="Advanced",3,1))</f>
        <v>1</v>
      </c>
      <c r="I124" s="156">
        <v>4</v>
      </c>
      <c r="J124" s="157">
        <f>Requirements!$H$2:$H$298*(Requirements!$I$2:$I$298)</f>
        <v>4</v>
      </c>
      <c r="K124" s="158"/>
      <c r="L124" s="159"/>
      <c r="M124" s="160">
        <f>Requirements!$H$2:$H$298*(IF(Requirements!$L$2:$L$298&gt;0,Requirements!$L$2:$L$298,0))</f>
        <v>0</v>
      </c>
      <c r="N124" s="161"/>
      <c r="O124" s="159">
        <v>0</v>
      </c>
      <c r="P124" s="155">
        <f>_xlfn.SINGLE(Requirements!$H$2:$H$298)*(IF(_xlfn.SINGLE(Requirements!$O$2:$O$298)&gt;0,_xlfn.SINGLE(Requirements!$O$2:$O$298),0))</f>
        <v>0</v>
      </c>
      <c r="Q124" s="161"/>
      <c r="R124" s="159"/>
      <c r="S124" s="155">
        <f>_xlfn.SINGLE(Requirements!$H$2:$H$298)*(IF(_xlfn.SINGLE(Requirements!$R$2:$R$298)&gt;0,_xlfn.SINGLE(Requirements!$R$2:$R$298),0))</f>
        <v>0</v>
      </c>
    </row>
    <row r="125" spans="1:19" ht="39" customHeight="1" x14ac:dyDescent="0.55000000000000004">
      <c r="A125" s="174">
        <v>123</v>
      </c>
      <c r="B125" s="151" t="s">
        <v>36</v>
      </c>
      <c r="C125" s="152" t="s">
        <v>200</v>
      </c>
      <c r="D125" s="153" t="s">
        <v>106</v>
      </c>
      <c r="E125" s="154" t="s">
        <v>123</v>
      </c>
      <c r="F125" s="81" t="s">
        <v>219</v>
      </c>
      <c r="G125" s="82" t="s">
        <v>21</v>
      </c>
      <c r="H125" s="155">
        <f>IF(Requirements!$G125="Essential",9,IF(Requirements!$G125="Advanced",3,1))</f>
        <v>3</v>
      </c>
      <c r="I125" s="156">
        <v>4</v>
      </c>
      <c r="J125" s="157">
        <f>Requirements!$H$2:$H$298*(Requirements!$I$2:$I$298)</f>
        <v>12</v>
      </c>
      <c r="K125" s="158"/>
      <c r="L125" s="159">
        <v>4</v>
      </c>
      <c r="M125" s="160">
        <f>Requirements!$H$2:$H$298*(IF(Requirements!$L$2:$L$298&gt;0,Requirements!$L$2:$L$298,0))</f>
        <v>12</v>
      </c>
      <c r="N125" s="161"/>
      <c r="O125" s="159">
        <v>4</v>
      </c>
      <c r="P125" s="155">
        <f>_xlfn.SINGLE(Requirements!$H$2:$H$298)*(IF(_xlfn.SINGLE(Requirements!$O$2:$O$298)&gt;0,_xlfn.SINGLE(Requirements!$O$2:$O$298),0))</f>
        <v>12</v>
      </c>
      <c r="Q125" s="161"/>
      <c r="R125" s="159">
        <v>3</v>
      </c>
      <c r="S125" s="155">
        <f>_xlfn.SINGLE(Requirements!$H$2:$H$298)*(IF(_xlfn.SINGLE(Requirements!$R$2:$R$298)&gt;0,_xlfn.SINGLE(Requirements!$R$2:$R$298),0))</f>
        <v>9</v>
      </c>
    </row>
    <row r="126" spans="1:19" ht="39" customHeight="1" x14ac:dyDescent="0.55000000000000004">
      <c r="A126" s="174">
        <v>124</v>
      </c>
      <c r="B126" s="151" t="s">
        <v>36</v>
      </c>
      <c r="C126" s="152" t="s">
        <v>200</v>
      </c>
      <c r="D126" s="153" t="s">
        <v>106</v>
      </c>
      <c r="E126" s="154" t="s">
        <v>124</v>
      </c>
      <c r="F126" s="81" t="s">
        <v>219</v>
      </c>
      <c r="G126" s="82" t="s">
        <v>21</v>
      </c>
      <c r="H126" s="155">
        <f>IF(Requirements!$G126="Essential",9,IF(Requirements!$G126="Advanced",3,1))</f>
        <v>3</v>
      </c>
      <c r="I126" s="156">
        <v>4</v>
      </c>
      <c r="J126" s="157">
        <f>Requirements!$H$2:$H$298*(Requirements!$I$2:$I$298)</f>
        <v>12</v>
      </c>
      <c r="K126" s="158"/>
      <c r="L126" s="159">
        <v>4</v>
      </c>
      <c r="M126" s="160">
        <f>Requirements!$H$2:$H$298*(IF(Requirements!$L$2:$L$298&gt;0,Requirements!$L$2:$L$298,0))</f>
        <v>12</v>
      </c>
      <c r="N126" s="161"/>
      <c r="O126" s="159">
        <v>4</v>
      </c>
      <c r="P126" s="155">
        <f>_xlfn.SINGLE(Requirements!$H$2:$H$298)*(IF(_xlfn.SINGLE(Requirements!$O$2:$O$298)&gt;0,_xlfn.SINGLE(Requirements!$O$2:$O$298),0))</f>
        <v>12</v>
      </c>
      <c r="Q126" s="161"/>
      <c r="R126" s="159">
        <v>3</v>
      </c>
      <c r="S126" s="155">
        <f>_xlfn.SINGLE(Requirements!$H$2:$H$298)*(IF(_xlfn.SINGLE(Requirements!$R$2:$R$298)&gt;0,_xlfn.SINGLE(Requirements!$R$2:$R$298),0))</f>
        <v>9</v>
      </c>
    </row>
    <row r="127" spans="1:19" ht="39" customHeight="1" x14ac:dyDescent="0.55000000000000004">
      <c r="A127" s="174">
        <v>125</v>
      </c>
      <c r="B127" s="151" t="s">
        <v>36</v>
      </c>
      <c r="C127" s="152" t="s">
        <v>200</v>
      </c>
      <c r="D127" s="153" t="s">
        <v>106</v>
      </c>
      <c r="E127" s="154" t="s">
        <v>125</v>
      </c>
      <c r="F127" s="81" t="s">
        <v>219</v>
      </c>
      <c r="G127" s="82" t="s">
        <v>21</v>
      </c>
      <c r="H127" s="155">
        <f>IF(Requirements!$G127="Essential",9,IF(Requirements!$G127="Advanced",3,1))</f>
        <v>3</v>
      </c>
      <c r="I127" s="156">
        <v>4</v>
      </c>
      <c r="J127" s="157">
        <f>Requirements!$H$2:$H$298*(Requirements!$I$2:$I$298)</f>
        <v>12</v>
      </c>
      <c r="K127" s="158"/>
      <c r="L127" s="159">
        <v>4</v>
      </c>
      <c r="M127" s="160">
        <f>Requirements!$H$2:$H$298*(IF(Requirements!$L$2:$L$298&gt;0,Requirements!$L$2:$L$298,0))</f>
        <v>12</v>
      </c>
      <c r="N127" s="161"/>
      <c r="O127" s="159">
        <v>4</v>
      </c>
      <c r="P127" s="155">
        <f>_xlfn.SINGLE(Requirements!$H$2:$H$298)*(IF(_xlfn.SINGLE(Requirements!$O$2:$O$298)&gt;0,_xlfn.SINGLE(Requirements!$O$2:$O$298),0))</f>
        <v>12</v>
      </c>
      <c r="Q127" s="161"/>
      <c r="R127" s="159">
        <v>3</v>
      </c>
      <c r="S127" s="155">
        <f>_xlfn.SINGLE(Requirements!$H$2:$H$298)*(IF(_xlfn.SINGLE(Requirements!$R$2:$R$298)&gt;0,_xlfn.SINGLE(Requirements!$R$2:$R$298),0))</f>
        <v>9</v>
      </c>
    </row>
    <row r="128" spans="1:19" ht="39" customHeight="1" x14ac:dyDescent="0.55000000000000004">
      <c r="A128" s="174">
        <v>126</v>
      </c>
      <c r="B128" s="151" t="s">
        <v>36</v>
      </c>
      <c r="C128" s="152" t="s">
        <v>200</v>
      </c>
      <c r="D128" s="153" t="s">
        <v>106</v>
      </c>
      <c r="E128" s="154" t="s">
        <v>126</v>
      </c>
      <c r="F128" s="81" t="s">
        <v>219</v>
      </c>
      <c r="G128" s="82" t="s">
        <v>21</v>
      </c>
      <c r="H128" s="155">
        <f>IF(Requirements!$G128="Essential",9,IF(Requirements!$G128="Advanced",3,1))</f>
        <v>3</v>
      </c>
      <c r="I128" s="156">
        <v>4</v>
      </c>
      <c r="J128" s="157">
        <f>Requirements!$H$2:$H$298*(Requirements!$I$2:$I$298)</f>
        <v>12</v>
      </c>
      <c r="K128" s="158"/>
      <c r="L128" s="159">
        <v>4</v>
      </c>
      <c r="M128" s="160">
        <f>Requirements!$H$2:$H$298*(IF(Requirements!$L$2:$L$298&gt;0,Requirements!$L$2:$L$298,0))</f>
        <v>12</v>
      </c>
      <c r="N128" s="161"/>
      <c r="O128" s="159">
        <v>2</v>
      </c>
      <c r="P128" s="155">
        <f>_xlfn.SINGLE(Requirements!$H$2:$H$298)*(IF(_xlfn.SINGLE(Requirements!$O$2:$O$298)&gt;0,_xlfn.SINGLE(Requirements!$O$2:$O$298),0))</f>
        <v>6</v>
      </c>
      <c r="Q128" s="161"/>
      <c r="R128" s="159">
        <v>3</v>
      </c>
      <c r="S128" s="155">
        <f>_xlfn.SINGLE(Requirements!$H$2:$H$298)*(IF(_xlfn.SINGLE(Requirements!$R$2:$R$298)&gt;0,_xlfn.SINGLE(Requirements!$R$2:$R$298),0))</f>
        <v>9</v>
      </c>
    </row>
    <row r="129" spans="1:19" ht="39" customHeight="1" x14ac:dyDescent="0.55000000000000004">
      <c r="A129" s="174">
        <v>127</v>
      </c>
      <c r="B129" s="151" t="s">
        <v>36</v>
      </c>
      <c r="C129" s="152" t="s">
        <v>200</v>
      </c>
      <c r="D129" s="153" t="s">
        <v>106</v>
      </c>
      <c r="E129" s="154" t="s">
        <v>127</v>
      </c>
      <c r="F129" s="81" t="s">
        <v>219</v>
      </c>
      <c r="G129" s="82" t="s">
        <v>21</v>
      </c>
      <c r="H129" s="155">
        <f>IF(Requirements!$G129="Essential",9,IF(Requirements!$G129="Advanced",3,1))</f>
        <v>3</v>
      </c>
      <c r="I129" s="156">
        <v>4</v>
      </c>
      <c r="J129" s="157">
        <f>Requirements!$H$2:$H$298*(Requirements!$I$2:$I$298)</f>
        <v>12</v>
      </c>
      <c r="K129" s="158"/>
      <c r="L129" s="159">
        <v>2</v>
      </c>
      <c r="M129" s="160">
        <f>Requirements!$H$2:$H$298*(IF(Requirements!$L$2:$L$298&gt;0,Requirements!$L$2:$L$298,0))</f>
        <v>6</v>
      </c>
      <c r="N129" s="161"/>
      <c r="O129" s="159">
        <v>3</v>
      </c>
      <c r="P129" s="155">
        <f>_xlfn.SINGLE(Requirements!$H$2:$H$298)*(IF(_xlfn.SINGLE(Requirements!$O$2:$O$298)&gt;0,_xlfn.SINGLE(Requirements!$O$2:$O$298),0))</f>
        <v>9</v>
      </c>
      <c r="Q129" s="161"/>
      <c r="R129" s="159">
        <v>2</v>
      </c>
      <c r="S129" s="155">
        <f>_xlfn.SINGLE(Requirements!$H$2:$H$298)*(IF(_xlfn.SINGLE(Requirements!$R$2:$R$298)&gt;0,_xlfn.SINGLE(Requirements!$R$2:$R$298),0))</f>
        <v>6</v>
      </c>
    </row>
    <row r="130" spans="1:19" ht="39" customHeight="1" x14ac:dyDescent="0.55000000000000004">
      <c r="A130" s="174">
        <v>128</v>
      </c>
      <c r="B130" s="151" t="s">
        <v>36</v>
      </c>
      <c r="C130" s="152" t="s">
        <v>200</v>
      </c>
      <c r="D130" s="153" t="s">
        <v>106</v>
      </c>
      <c r="E130" s="154" t="s">
        <v>128</v>
      </c>
      <c r="F130" s="81" t="s">
        <v>219</v>
      </c>
      <c r="G130" s="82" t="s">
        <v>21</v>
      </c>
      <c r="H130" s="155">
        <f>IF(Requirements!$G130="Essential",9,IF(Requirements!$G130="Advanced",3,1))</f>
        <v>3</v>
      </c>
      <c r="I130" s="156">
        <v>4</v>
      </c>
      <c r="J130" s="157">
        <f>Requirements!$H$2:$H$298*(Requirements!$I$2:$I$298)</f>
        <v>12</v>
      </c>
      <c r="K130" s="158"/>
      <c r="L130" s="159">
        <v>4</v>
      </c>
      <c r="M130" s="162">
        <f>Requirements!$H$2:$H$298*(IF(Requirements!$L$2:$L$298&gt;0,Requirements!$L$2:$L$298,0))</f>
        <v>12</v>
      </c>
      <c r="N130" s="164"/>
      <c r="O130" s="159">
        <v>4</v>
      </c>
      <c r="P130" s="167">
        <f>_xlfn.SINGLE(Requirements!$H$2:$H$298)*(IF(_xlfn.SINGLE(Requirements!$O$2:$O$298)&gt;0,_xlfn.SINGLE(Requirements!$O$2:$O$298),0))</f>
        <v>12</v>
      </c>
      <c r="Q130" s="164"/>
      <c r="R130" s="159">
        <v>2</v>
      </c>
      <c r="S130" s="155">
        <f>_xlfn.SINGLE(Requirements!$H$2:$H$298)*(IF(_xlfn.SINGLE(Requirements!$R$2:$R$298)&gt;0,_xlfn.SINGLE(Requirements!$R$2:$R$298),0))</f>
        <v>6</v>
      </c>
    </row>
    <row r="131" spans="1:19" ht="39" customHeight="1" x14ac:dyDescent="0.55000000000000004">
      <c r="A131" s="174">
        <v>129</v>
      </c>
      <c r="B131" s="151" t="s">
        <v>36</v>
      </c>
      <c r="C131" s="152" t="s">
        <v>200</v>
      </c>
      <c r="D131" s="153" t="s">
        <v>106</v>
      </c>
      <c r="E131" s="154" t="s">
        <v>128</v>
      </c>
      <c r="F131" s="81" t="s">
        <v>219</v>
      </c>
      <c r="G131" s="82" t="s">
        <v>21</v>
      </c>
      <c r="H131" s="155">
        <f>IF(Requirements!$G131="Essential",9,IF(Requirements!$G131="Advanced",3,1))</f>
        <v>3</v>
      </c>
      <c r="I131" s="156">
        <v>4</v>
      </c>
      <c r="J131" s="157">
        <f>Requirements!$H$2:$H$298*(Requirements!$I$2:$I$298)</f>
        <v>12</v>
      </c>
      <c r="K131" s="158"/>
      <c r="L131" s="159">
        <v>4</v>
      </c>
      <c r="M131" s="162">
        <f>Requirements!$H$2:$H$298*(IF(Requirements!$L$2:$L$298&gt;0,Requirements!$L$2:$L$298,0))</f>
        <v>12</v>
      </c>
      <c r="N131" s="164"/>
      <c r="O131" s="159">
        <v>4</v>
      </c>
      <c r="P131" s="167">
        <f>_xlfn.SINGLE(Requirements!$H$2:$H$298)*(IF(_xlfn.SINGLE(Requirements!$O$2:$O$298)&gt;0,_xlfn.SINGLE(Requirements!$O$2:$O$298),0))</f>
        <v>12</v>
      </c>
      <c r="Q131" s="164"/>
      <c r="R131" s="159">
        <v>2</v>
      </c>
      <c r="S131" s="155">
        <f>_xlfn.SINGLE(Requirements!$H$2:$H$298)*(IF(_xlfn.SINGLE(Requirements!$R$2:$R$298)&gt;0,_xlfn.SINGLE(Requirements!$R$2:$R$298),0))</f>
        <v>6</v>
      </c>
    </row>
    <row r="132" spans="1:19" ht="39" customHeight="1" x14ac:dyDescent="0.55000000000000004">
      <c r="A132" s="174">
        <v>130</v>
      </c>
      <c r="B132" s="151" t="s">
        <v>36</v>
      </c>
      <c r="C132" s="152" t="s">
        <v>200</v>
      </c>
      <c r="D132" s="153" t="s">
        <v>129</v>
      </c>
      <c r="E132" s="154" t="s">
        <v>269</v>
      </c>
      <c r="F132" s="81" t="s">
        <v>217</v>
      </c>
      <c r="G132" s="82" t="s">
        <v>22</v>
      </c>
      <c r="H132" s="155">
        <f>IF(Requirements!$G132="Essential",9,IF(Requirements!$G132="Advanced",3,1))</f>
        <v>1</v>
      </c>
      <c r="I132" s="156">
        <v>4</v>
      </c>
      <c r="J132" s="157">
        <f>Requirements!$H$2:$H$298*(Requirements!$I$2:$I$298)</f>
        <v>4</v>
      </c>
      <c r="K132" s="158"/>
      <c r="L132" s="159"/>
      <c r="M132" s="162">
        <f>Requirements!$H$2:$H$298*(IF(Requirements!$L$2:$L$298&gt;0,Requirements!$L$2:$L$298,0))</f>
        <v>0</v>
      </c>
      <c r="N132" s="164"/>
      <c r="O132" s="159">
        <v>2</v>
      </c>
      <c r="P132" s="167">
        <f>_xlfn.SINGLE(Requirements!$H$2:$H$298)*(IF(_xlfn.SINGLE(Requirements!$O$2:$O$298)&gt;0,_xlfn.SINGLE(Requirements!$O$2:$O$298),0))</f>
        <v>2</v>
      </c>
      <c r="Q132" s="164"/>
      <c r="R132" s="159"/>
      <c r="S132" s="155">
        <f>_xlfn.SINGLE(Requirements!$H$2:$H$298)*(IF(_xlfn.SINGLE(Requirements!$R$2:$R$298)&gt;0,_xlfn.SINGLE(Requirements!$R$2:$R$298),0))</f>
        <v>0</v>
      </c>
    </row>
    <row r="133" spans="1:19" ht="39" customHeight="1" x14ac:dyDescent="0.55000000000000004">
      <c r="A133" s="174">
        <v>131</v>
      </c>
      <c r="B133" s="151" t="s">
        <v>36</v>
      </c>
      <c r="C133" s="152" t="s">
        <v>200</v>
      </c>
      <c r="D133" s="153" t="s">
        <v>129</v>
      </c>
      <c r="E133" s="81" t="s">
        <v>270</v>
      </c>
      <c r="F133" s="81" t="s">
        <v>217</v>
      </c>
      <c r="G133" s="82" t="s">
        <v>20</v>
      </c>
      <c r="H133" s="155">
        <f>IF(Requirements!$G133="Essential",9,IF(Requirements!$G133="Advanced",3,1))</f>
        <v>9</v>
      </c>
      <c r="I133" s="156">
        <v>4</v>
      </c>
      <c r="J133" s="157">
        <f>Requirements!$H$2:$H$298*(Requirements!$I$2:$I$298)</f>
        <v>36</v>
      </c>
      <c r="K133" s="158"/>
      <c r="L133" s="159"/>
      <c r="M133" s="162">
        <f>Requirements!$H$2:$H$298*(IF(Requirements!$L$2:$L$298&gt;0,Requirements!$L$2:$L$298,0))</f>
        <v>0</v>
      </c>
      <c r="N133" s="164"/>
      <c r="O133" s="159">
        <v>2</v>
      </c>
      <c r="P133" s="167">
        <f>_xlfn.SINGLE(Requirements!$H$2:$H$298)*(IF(_xlfn.SINGLE(Requirements!$O$2:$O$298)&gt;0,_xlfn.SINGLE(Requirements!$O$2:$O$298),0))</f>
        <v>18</v>
      </c>
      <c r="Q133" s="164"/>
      <c r="R133" s="159"/>
      <c r="S133" s="155">
        <f>_xlfn.SINGLE(Requirements!$H$2:$H$298)*(IF(_xlfn.SINGLE(Requirements!$R$2:$R$298)&gt;0,_xlfn.SINGLE(Requirements!$R$2:$R$298),0))</f>
        <v>0</v>
      </c>
    </row>
    <row r="134" spans="1:19" ht="39" customHeight="1" x14ac:dyDescent="0.55000000000000004">
      <c r="A134" s="78">
        <v>132</v>
      </c>
      <c r="B134" s="151" t="s">
        <v>36</v>
      </c>
      <c r="C134" s="152" t="s">
        <v>200</v>
      </c>
      <c r="D134" s="153" t="s">
        <v>129</v>
      </c>
      <c r="E134" s="81" t="s">
        <v>271</v>
      </c>
      <c r="F134" s="81" t="s">
        <v>217</v>
      </c>
      <c r="G134" s="82" t="s">
        <v>20</v>
      </c>
      <c r="H134" s="113">
        <f>IF(Requirements!$G134="Essential",9,IF(Requirements!$G134="Advanced",3,1))</f>
        <v>9</v>
      </c>
      <c r="I134" s="102"/>
      <c r="J134" s="114">
        <f>Requirements!$H$2:$H$298*(Requirements!$I$2:$I$298)</f>
        <v>0</v>
      </c>
      <c r="K134" s="115"/>
      <c r="L134" s="105"/>
      <c r="M134" s="168">
        <f>Requirements!$H$2:$H$298*(IF(Requirements!$L$2:$L$298&gt;0,Requirements!$L$2:$L$298,0))</f>
        <v>0</v>
      </c>
      <c r="N134" s="99"/>
      <c r="O134" s="105"/>
      <c r="P134" s="169">
        <f>_xlfn.SINGLE(Requirements!$H$2:$H$298)*(IF(_xlfn.SINGLE(Requirements!$O$2:$O$298)&gt;0,_xlfn.SINGLE(Requirements!$O$2:$O$298),0))</f>
        <v>0</v>
      </c>
      <c r="Q134" s="99"/>
      <c r="R134" s="105"/>
      <c r="S134" s="113">
        <f>_xlfn.SINGLE(Requirements!$H$2:$H$298)*(IF(_xlfn.SINGLE(Requirements!$R$2:$R$298)&gt;0,_xlfn.SINGLE(Requirements!$R$2:$R$298),0))</f>
        <v>0</v>
      </c>
    </row>
    <row r="135" spans="1:19" ht="39" customHeight="1" x14ac:dyDescent="0.55000000000000004">
      <c r="A135" s="174">
        <v>133</v>
      </c>
      <c r="B135" s="151" t="s">
        <v>36</v>
      </c>
      <c r="C135" s="152" t="s">
        <v>200</v>
      </c>
      <c r="D135" s="153" t="s">
        <v>129</v>
      </c>
      <c r="E135" s="154" t="s">
        <v>272</v>
      </c>
      <c r="F135" s="81" t="s">
        <v>218</v>
      </c>
      <c r="G135" s="82" t="s">
        <v>22</v>
      </c>
      <c r="H135" s="155">
        <f>IF(Requirements!$G135="Essential",9,IF(Requirements!$G135="Advanced",3,1))</f>
        <v>1</v>
      </c>
      <c r="I135" s="156">
        <v>4</v>
      </c>
      <c r="J135" s="157">
        <f>Requirements!$H$2:$H$298*(Requirements!$I$2:$I$298)</f>
        <v>4</v>
      </c>
      <c r="K135" s="158"/>
      <c r="L135" s="159"/>
      <c r="M135" s="162">
        <f>Requirements!$H$2:$H$298*(IF(Requirements!$L$2:$L$298&gt;0,Requirements!$L$2:$L$298,0))</f>
        <v>0</v>
      </c>
      <c r="N135" s="164"/>
      <c r="O135" s="159">
        <v>2</v>
      </c>
      <c r="P135" s="167">
        <f>_xlfn.SINGLE(Requirements!$H$2:$H$298)*(IF(_xlfn.SINGLE(Requirements!$O$2:$O$298)&gt;0,_xlfn.SINGLE(Requirements!$O$2:$O$298),0))</f>
        <v>2</v>
      </c>
      <c r="Q135" s="164"/>
      <c r="R135" s="159"/>
      <c r="S135" s="155">
        <f>_xlfn.SINGLE(Requirements!$H$2:$H$298)*(IF(_xlfn.SINGLE(Requirements!$R$2:$R$298)&gt;0,_xlfn.SINGLE(Requirements!$R$2:$R$298),0))</f>
        <v>0</v>
      </c>
    </row>
    <row r="136" spans="1:19" ht="39" customHeight="1" x14ac:dyDescent="0.55000000000000004">
      <c r="A136" s="174">
        <v>134</v>
      </c>
      <c r="B136" s="151" t="s">
        <v>36</v>
      </c>
      <c r="C136" s="152" t="s">
        <v>200</v>
      </c>
      <c r="D136" s="153" t="s">
        <v>129</v>
      </c>
      <c r="E136" s="154" t="s">
        <v>273</v>
      </c>
      <c r="F136" s="81" t="s">
        <v>218</v>
      </c>
      <c r="G136" s="82" t="s">
        <v>22</v>
      </c>
      <c r="H136" s="155">
        <f>IF(Requirements!$G136="Essential",9,IF(Requirements!$G136="Advanced",3,1))</f>
        <v>1</v>
      </c>
      <c r="I136" s="156">
        <v>4</v>
      </c>
      <c r="J136" s="157">
        <f>Requirements!$H$2:$H$298*(Requirements!$I$2:$I$298)</f>
        <v>4</v>
      </c>
      <c r="K136" s="158"/>
      <c r="L136" s="159"/>
      <c r="M136" s="162">
        <f>Requirements!$H$2:$H$298*(IF(Requirements!$L$2:$L$298&gt;0,Requirements!$L$2:$L$298,0))</f>
        <v>0</v>
      </c>
      <c r="N136" s="164"/>
      <c r="O136" s="159">
        <v>3</v>
      </c>
      <c r="P136" s="167">
        <f>_xlfn.SINGLE(Requirements!$H$2:$H$298)*(IF(_xlfn.SINGLE(Requirements!$O$2:$O$298)&gt;0,_xlfn.SINGLE(Requirements!$O$2:$O$298),0))</f>
        <v>3</v>
      </c>
      <c r="Q136" s="164"/>
      <c r="R136" s="159"/>
      <c r="S136" s="155">
        <f>_xlfn.SINGLE(Requirements!$H$2:$H$298)*(IF(_xlfn.SINGLE(Requirements!$R$2:$R$298)&gt;0,_xlfn.SINGLE(Requirements!$R$2:$R$298),0))</f>
        <v>0</v>
      </c>
    </row>
    <row r="137" spans="1:19" ht="39" customHeight="1" x14ac:dyDescent="0.55000000000000004">
      <c r="A137" s="174">
        <v>135</v>
      </c>
      <c r="B137" s="151" t="s">
        <v>36</v>
      </c>
      <c r="C137" s="152" t="s">
        <v>200</v>
      </c>
      <c r="D137" s="153" t="s">
        <v>129</v>
      </c>
      <c r="E137" s="154" t="s">
        <v>274</v>
      </c>
      <c r="F137" s="81" t="s">
        <v>218</v>
      </c>
      <c r="G137" s="82" t="s">
        <v>22</v>
      </c>
      <c r="H137" s="155">
        <f>IF(Requirements!$G137="Essential",9,IF(Requirements!$G137="Advanced",3,1))</f>
        <v>1</v>
      </c>
      <c r="I137" s="156">
        <v>4</v>
      </c>
      <c r="J137" s="157">
        <f>Requirements!$H$2:$H$298*(Requirements!$I$2:$I$298)</f>
        <v>4</v>
      </c>
      <c r="K137" s="158"/>
      <c r="L137" s="159"/>
      <c r="M137" s="162">
        <f>Requirements!$H$2:$H$298*(IF(Requirements!$L$2:$L$298&gt;0,Requirements!$L$2:$L$298,0))</f>
        <v>0</v>
      </c>
      <c r="N137" s="164"/>
      <c r="O137" s="159">
        <v>2</v>
      </c>
      <c r="P137" s="167">
        <f>_xlfn.SINGLE(Requirements!$H$2:$H$298)*(IF(_xlfn.SINGLE(Requirements!$O$2:$O$298)&gt;0,_xlfn.SINGLE(Requirements!$O$2:$O$298),0))</f>
        <v>2</v>
      </c>
      <c r="Q137" s="164"/>
      <c r="R137" s="159"/>
      <c r="S137" s="155">
        <f>_xlfn.SINGLE(Requirements!$H$2:$H$298)*(IF(_xlfn.SINGLE(Requirements!$R$2:$R$298)&gt;0,_xlfn.SINGLE(Requirements!$R$2:$R$298),0))</f>
        <v>0</v>
      </c>
    </row>
    <row r="138" spans="1:19" ht="39" customHeight="1" x14ac:dyDescent="0.55000000000000004">
      <c r="A138" s="174">
        <v>136</v>
      </c>
      <c r="B138" s="151" t="s">
        <v>36</v>
      </c>
      <c r="C138" s="152" t="s">
        <v>200</v>
      </c>
      <c r="D138" s="153" t="s">
        <v>129</v>
      </c>
      <c r="E138" s="154" t="s">
        <v>275</v>
      </c>
      <c r="F138" s="81" t="s">
        <v>218</v>
      </c>
      <c r="G138" s="82" t="s">
        <v>20</v>
      </c>
      <c r="H138" s="155">
        <f>IF(Requirements!$G138="Essential",9,IF(Requirements!$G138="Advanced",3,1))</f>
        <v>9</v>
      </c>
      <c r="I138" s="156">
        <v>4</v>
      </c>
      <c r="J138" s="157">
        <f>Requirements!$H$2:$H$298*(Requirements!$I$2:$I$298)</f>
        <v>36</v>
      </c>
      <c r="K138" s="158"/>
      <c r="L138" s="159"/>
      <c r="M138" s="162">
        <f>Requirements!$H$2:$H$298*(IF(Requirements!$L$2:$L$298&gt;0,Requirements!$L$2:$L$298,0))</f>
        <v>0</v>
      </c>
      <c r="N138" s="164"/>
      <c r="O138" s="159">
        <v>2</v>
      </c>
      <c r="P138" s="167">
        <f>_xlfn.SINGLE(Requirements!$H$2:$H$298)*(IF(_xlfn.SINGLE(Requirements!$O$2:$O$298)&gt;0,_xlfn.SINGLE(Requirements!$O$2:$O$298),0))</f>
        <v>18</v>
      </c>
      <c r="Q138" s="164"/>
      <c r="R138" s="159"/>
      <c r="S138" s="155">
        <f>_xlfn.SINGLE(Requirements!$H$2:$H$298)*(IF(_xlfn.SINGLE(Requirements!$R$2:$R$298)&gt;0,_xlfn.SINGLE(Requirements!$R$2:$R$298),0))</f>
        <v>0</v>
      </c>
    </row>
    <row r="139" spans="1:19" ht="39" customHeight="1" x14ac:dyDescent="0.55000000000000004">
      <c r="A139" s="174">
        <v>137</v>
      </c>
      <c r="B139" s="151" t="s">
        <v>36</v>
      </c>
      <c r="C139" s="152" t="s">
        <v>200</v>
      </c>
      <c r="D139" s="153" t="s">
        <v>129</v>
      </c>
      <c r="E139" s="154" t="s">
        <v>276</v>
      </c>
      <c r="F139" s="81" t="s">
        <v>218</v>
      </c>
      <c r="G139" s="82" t="s">
        <v>21</v>
      </c>
      <c r="H139" s="155">
        <f>IF(Requirements!$G139="Essential",9,IF(Requirements!$G139="Advanced",3,1))</f>
        <v>3</v>
      </c>
      <c r="I139" s="156">
        <v>4</v>
      </c>
      <c r="J139" s="157">
        <f>Requirements!$H$2:$H$298*(Requirements!$I$2:$I$298)</f>
        <v>12</v>
      </c>
      <c r="K139" s="158"/>
      <c r="L139" s="159"/>
      <c r="M139" s="162">
        <f>Requirements!$H$2:$H$298*(IF(Requirements!$L$2:$L$298&gt;0,Requirements!$L$2:$L$298,0))</f>
        <v>0</v>
      </c>
      <c r="N139" s="164"/>
      <c r="O139" s="159">
        <v>2</v>
      </c>
      <c r="P139" s="167">
        <f>_xlfn.SINGLE(Requirements!$H$2:$H$298)*(IF(_xlfn.SINGLE(Requirements!$O$2:$O$298)&gt;0,_xlfn.SINGLE(Requirements!$O$2:$O$298),0))</f>
        <v>6</v>
      </c>
      <c r="Q139" s="164"/>
      <c r="R139" s="159"/>
      <c r="S139" s="155">
        <f>_xlfn.SINGLE(Requirements!$H$2:$H$298)*(IF(_xlfn.SINGLE(Requirements!$R$2:$R$298)&gt;0,_xlfn.SINGLE(Requirements!$R$2:$R$298),0))</f>
        <v>0</v>
      </c>
    </row>
    <row r="140" spans="1:19" ht="39" customHeight="1" x14ac:dyDescent="0.55000000000000004">
      <c r="A140" s="174">
        <v>138</v>
      </c>
      <c r="B140" s="151" t="s">
        <v>36</v>
      </c>
      <c r="C140" s="152" t="s">
        <v>200</v>
      </c>
      <c r="D140" s="153" t="s">
        <v>129</v>
      </c>
      <c r="E140" s="154" t="s">
        <v>277</v>
      </c>
      <c r="F140" s="81" t="s">
        <v>218</v>
      </c>
      <c r="G140" s="82" t="s">
        <v>20</v>
      </c>
      <c r="H140" s="155">
        <f>IF(Requirements!$G140="Essential",9,IF(Requirements!$G140="Advanced",3,1))</f>
        <v>9</v>
      </c>
      <c r="I140" s="156">
        <v>4</v>
      </c>
      <c r="J140" s="157">
        <f>Requirements!$H$2:$H$298*(Requirements!$I$2:$I$298)</f>
        <v>36</v>
      </c>
      <c r="K140" s="158"/>
      <c r="L140" s="159"/>
      <c r="M140" s="162">
        <f>Requirements!$H$2:$H$298*(IF(Requirements!$L$2:$L$298&gt;0,Requirements!$L$2:$L$298,0))</f>
        <v>0</v>
      </c>
      <c r="N140" s="164"/>
      <c r="O140" s="159">
        <v>2</v>
      </c>
      <c r="P140" s="167">
        <f>_xlfn.SINGLE(Requirements!$H$2:$H$298)*(IF(_xlfn.SINGLE(Requirements!$O$2:$O$298)&gt;0,_xlfn.SINGLE(Requirements!$O$2:$O$298),0))</f>
        <v>18</v>
      </c>
      <c r="Q140" s="164"/>
      <c r="R140" s="159"/>
      <c r="S140" s="155">
        <f>_xlfn.SINGLE(Requirements!$H$2:$H$298)*(IF(_xlfn.SINGLE(Requirements!$R$2:$R$298)&gt;0,_xlfn.SINGLE(Requirements!$R$2:$R$298),0))</f>
        <v>0</v>
      </c>
    </row>
    <row r="141" spans="1:19" ht="39" customHeight="1" x14ac:dyDescent="0.55000000000000004">
      <c r="A141" s="174">
        <v>139</v>
      </c>
      <c r="B141" s="151" t="s">
        <v>36</v>
      </c>
      <c r="C141" s="152" t="s">
        <v>200</v>
      </c>
      <c r="D141" s="153" t="s">
        <v>129</v>
      </c>
      <c r="E141" s="154" t="s">
        <v>278</v>
      </c>
      <c r="F141" s="81" t="s">
        <v>218</v>
      </c>
      <c r="G141" s="82" t="s">
        <v>21</v>
      </c>
      <c r="H141" s="155">
        <f>IF(Requirements!$G141="Essential",9,IF(Requirements!$G141="Advanced",3,1))</f>
        <v>3</v>
      </c>
      <c r="I141" s="156">
        <v>4</v>
      </c>
      <c r="J141" s="157">
        <f>Requirements!$H$2:$H$298*(Requirements!$I$2:$I$298)</f>
        <v>12</v>
      </c>
      <c r="K141" s="158"/>
      <c r="L141" s="159"/>
      <c r="M141" s="162">
        <f>Requirements!$H$2:$H$298*(IF(Requirements!$L$2:$L$298&gt;0,Requirements!$L$2:$L$298,0))</f>
        <v>0</v>
      </c>
      <c r="N141" s="164"/>
      <c r="O141" s="159">
        <v>2</v>
      </c>
      <c r="P141" s="167">
        <f>_xlfn.SINGLE(Requirements!$H$2:$H$298)*(IF(_xlfn.SINGLE(Requirements!$O$2:$O$298)&gt;0,_xlfn.SINGLE(Requirements!$O$2:$O$298),0))</f>
        <v>6</v>
      </c>
      <c r="Q141" s="164"/>
      <c r="R141" s="159"/>
      <c r="S141" s="155">
        <f>_xlfn.SINGLE(Requirements!$H$2:$H$298)*(IF(_xlfn.SINGLE(Requirements!$R$2:$R$298)&gt;0,_xlfn.SINGLE(Requirements!$R$2:$R$298),0))</f>
        <v>0</v>
      </c>
    </row>
    <row r="142" spans="1:19" ht="39" customHeight="1" x14ac:dyDescent="0.55000000000000004">
      <c r="A142" s="174">
        <v>140</v>
      </c>
      <c r="B142" s="151" t="s">
        <v>36</v>
      </c>
      <c r="C142" s="152" t="s">
        <v>200</v>
      </c>
      <c r="D142" s="153" t="s">
        <v>129</v>
      </c>
      <c r="E142" s="154" t="s">
        <v>279</v>
      </c>
      <c r="F142" s="81" t="s">
        <v>219</v>
      </c>
      <c r="G142" s="82" t="s">
        <v>22</v>
      </c>
      <c r="H142" s="155">
        <f>IF(Requirements!$G142="Essential",9,IF(Requirements!$G142="Advanced",3,1))</f>
        <v>1</v>
      </c>
      <c r="I142" s="156">
        <v>4</v>
      </c>
      <c r="J142" s="157">
        <f>Requirements!$H$2:$H$298*(Requirements!$I$2:$I$298)</f>
        <v>4</v>
      </c>
      <c r="K142" s="158"/>
      <c r="L142" s="159"/>
      <c r="M142" s="162">
        <f>Requirements!$H$2:$H$298*(IF(Requirements!$L$2:$L$298&gt;0,Requirements!$L$2:$L$298,0))</f>
        <v>0</v>
      </c>
      <c r="N142" s="164"/>
      <c r="O142" s="159">
        <v>2</v>
      </c>
      <c r="P142" s="167">
        <f>_xlfn.SINGLE(Requirements!$H$2:$H$298)*(IF(_xlfn.SINGLE(Requirements!$O$2:$O$298)&gt;0,_xlfn.SINGLE(Requirements!$O$2:$O$298),0))</f>
        <v>2</v>
      </c>
      <c r="Q142" s="164"/>
      <c r="R142" s="159"/>
      <c r="S142" s="155">
        <f>_xlfn.SINGLE(Requirements!$H$2:$H$298)*(IF(_xlfn.SINGLE(Requirements!$R$2:$R$298)&gt;0,_xlfn.SINGLE(Requirements!$R$2:$R$298),0))</f>
        <v>0</v>
      </c>
    </row>
    <row r="143" spans="1:19" ht="39" customHeight="1" x14ac:dyDescent="0.55000000000000004">
      <c r="A143" s="174">
        <v>141</v>
      </c>
      <c r="B143" s="151" t="s">
        <v>36</v>
      </c>
      <c r="C143" s="152" t="s">
        <v>200</v>
      </c>
      <c r="D143" s="153" t="s">
        <v>129</v>
      </c>
      <c r="E143" s="154" t="s">
        <v>280</v>
      </c>
      <c r="F143" s="81" t="s">
        <v>219</v>
      </c>
      <c r="G143" s="82" t="s">
        <v>22</v>
      </c>
      <c r="H143" s="155">
        <f>IF(Requirements!$G143="Essential",9,IF(Requirements!$G143="Advanced",3,1))</f>
        <v>1</v>
      </c>
      <c r="I143" s="156">
        <v>4</v>
      </c>
      <c r="J143" s="157">
        <f>Requirements!$H$2:$H$298*(Requirements!$I$2:$I$298)</f>
        <v>4</v>
      </c>
      <c r="K143" s="158"/>
      <c r="L143" s="159"/>
      <c r="M143" s="162">
        <f>Requirements!$H$2:$H$298*(IF(Requirements!$L$2:$L$298&gt;0,Requirements!$L$2:$L$298,0))</f>
        <v>0</v>
      </c>
      <c r="N143" s="164"/>
      <c r="O143" s="159">
        <v>2</v>
      </c>
      <c r="P143" s="167">
        <f>_xlfn.SINGLE(Requirements!$H$2:$H$298)*(IF(_xlfn.SINGLE(Requirements!$O$2:$O$298)&gt;0,_xlfn.SINGLE(Requirements!$O$2:$O$298),0))</f>
        <v>2</v>
      </c>
      <c r="Q143" s="164"/>
      <c r="R143" s="159"/>
      <c r="S143" s="155">
        <f>_xlfn.SINGLE(Requirements!$H$2:$H$298)*(IF(_xlfn.SINGLE(Requirements!$R$2:$R$298)&gt;0,_xlfn.SINGLE(Requirements!$R$2:$R$298),0))</f>
        <v>0</v>
      </c>
    </row>
    <row r="144" spans="1:19" ht="39" customHeight="1" x14ac:dyDescent="0.55000000000000004">
      <c r="A144" s="174">
        <v>142</v>
      </c>
      <c r="B144" s="151" t="s">
        <v>36</v>
      </c>
      <c r="C144" s="152" t="s">
        <v>200</v>
      </c>
      <c r="D144" s="153" t="s">
        <v>129</v>
      </c>
      <c r="E144" s="154" t="s">
        <v>281</v>
      </c>
      <c r="F144" s="81" t="s">
        <v>219</v>
      </c>
      <c r="G144" s="82" t="s">
        <v>22</v>
      </c>
      <c r="H144" s="155">
        <f>IF(Requirements!$G144="Essential",9,IF(Requirements!$G144="Advanced",3,1))</f>
        <v>1</v>
      </c>
      <c r="I144" s="156">
        <v>4</v>
      </c>
      <c r="J144" s="157">
        <f>Requirements!$H$2:$H$298*(Requirements!$I$2:$I$298)</f>
        <v>4</v>
      </c>
      <c r="K144" s="158"/>
      <c r="L144" s="159"/>
      <c r="M144" s="162">
        <f>Requirements!$H$2:$H$298*(IF(Requirements!$L$2:$L$298&gt;0,Requirements!$L$2:$L$298,0))</f>
        <v>0</v>
      </c>
      <c r="N144" s="164"/>
      <c r="O144" s="159">
        <v>1</v>
      </c>
      <c r="P144" s="167">
        <f>_xlfn.SINGLE(Requirements!$H$2:$H$298)*(IF(_xlfn.SINGLE(Requirements!$O$2:$O$298)&gt;0,_xlfn.SINGLE(Requirements!$O$2:$O$298),0))</f>
        <v>1</v>
      </c>
      <c r="Q144" s="164"/>
      <c r="R144" s="159"/>
      <c r="S144" s="155">
        <f>_xlfn.SINGLE(Requirements!$H$2:$H$298)*(IF(_xlfn.SINGLE(Requirements!$R$2:$R$298)&gt;0,_xlfn.SINGLE(Requirements!$R$2:$R$298),0))</f>
        <v>0</v>
      </c>
    </row>
    <row r="145" spans="1:19" ht="39" customHeight="1" x14ac:dyDescent="0.55000000000000004">
      <c r="A145" s="174">
        <v>143</v>
      </c>
      <c r="B145" s="151" t="s">
        <v>36</v>
      </c>
      <c r="C145" s="152" t="s">
        <v>200</v>
      </c>
      <c r="D145" s="153" t="s">
        <v>129</v>
      </c>
      <c r="E145" s="154" t="s">
        <v>282</v>
      </c>
      <c r="F145" s="81" t="s">
        <v>219</v>
      </c>
      <c r="G145" s="82" t="s">
        <v>21</v>
      </c>
      <c r="H145" s="155">
        <f>IF(Requirements!$G145="Essential",9,IF(Requirements!$G145="Advanced",3,1))</f>
        <v>3</v>
      </c>
      <c r="I145" s="156">
        <v>4</v>
      </c>
      <c r="J145" s="157">
        <f>Requirements!$H$2:$H$298*(Requirements!$I$2:$I$298)</f>
        <v>12</v>
      </c>
      <c r="K145" s="158"/>
      <c r="L145" s="159"/>
      <c r="M145" s="162">
        <f>Requirements!$H$2:$H$298*(IF(Requirements!$L$2:$L$298&gt;0,Requirements!$L$2:$L$298,0))</f>
        <v>0</v>
      </c>
      <c r="N145" s="164"/>
      <c r="O145" s="159">
        <v>2</v>
      </c>
      <c r="P145" s="167">
        <f>_xlfn.SINGLE(Requirements!$H$2:$H$298)*(IF(_xlfn.SINGLE(Requirements!$O$2:$O$298)&gt;0,_xlfn.SINGLE(Requirements!$O$2:$O$298),0))</f>
        <v>6</v>
      </c>
      <c r="Q145" s="164"/>
      <c r="R145" s="159"/>
      <c r="S145" s="155">
        <f>_xlfn.SINGLE(Requirements!$H$2:$H$298)*(IF(_xlfn.SINGLE(Requirements!$R$2:$R$298)&gt;0,_xlfn.SINGLE(Requirements!$R$2:$R$298),0))</f>
        <v>0</v>
      </c>
    </row>
    <row r="146" spans="1:19" ht="39" customHeight="1" x14ac:dyDescent="0.55000000000000004">
      <c r="A146" s="174">
        <v>144</v>
      </c>
      <c r="B146" s="151" t="s">
        <v>36</v>
      </c>
      <c r="C146" s="152" t="s">
        <v>200</v>
      </c>
      <c r="D146" s="153" t="s">
        <v>129</v>
      </c>
      <c r="E146" s="154" t="s">
        <v>283</v>
      </c>
      <c r="F146" s="81" t="s">
        <v>219</v>
      </c>
      <c r="G146" s="82" t="s">
        <v>21</v>
      </c>
      <c r="H146" s="155">
        <f>IF(Requirements!$G146="Essential",9,IF(Requirements!$G146="Advanced",3,1))</f>
        <v>3</v>
      </c>
      <c r="I146" s="156">
        <v>4</v>
      </c>
      <c r="J146" s="157">
        <f>Requirements!$H$2:$H$298*(Requirements!$I$2:$I$298)</f>
        <v>12</v>
      </c>
      <c r="K146" s="158"/>
      <c r="L146" s="159"/>
      <c r="M146" s="162">
        <f>Requirements!$H$2:$H$298*(IF(Requirements!$L$2:$L$298&gt;0,Requirements!$L$2:$L$298,0))</f>
        <v>0</v>
      </c>
      <c r="N146" s="164"/>
      <c r="O146" s="159">
        <v>2</v>
      </c>
      <c r="P146" s="167">
        <f>_xlfn.SINGLE(Requirements!$H$2:$H$298)*(IF(_xlfn.SINGLE(Requirements!$O$2:$O$298)&gt;0,_xlfn.SINGLE(Requirements!$O$2:$O$298),0))</f>
        <v>6</v>
      </c>
      <c r="Q146" s="164"/>
      <c r="R146" s="159"/>
      <c r="S146" s="155">
        <f>_xlfn.SINGLE(Requirements!$H$2:$H$298)*(IF(_xlfn.SINGLE(Requirements!$R$2:$R$298)&gt;0,_xlfn.SINGLE(Requirements!$R$2:$R$298),0))</f>
        <v>0</v>
      </c>
    </row>
    <row r="147" spans="1:19" ht="39" customHeight="1" x14ac:dyDescent="0.55000000000000004">
      <c r="A147" s="174">
        <v>145</v>
      </c>
      <c r="B147" s="151" t="s">
        <v>36</v>
      </c>
      <c r="C147" s="152" t="s">
        <v>200</v>
      </c>
      <c r="D147" s="153" t="s">
        <v>129</v>
      </c>
      <c r="E147" s="154" t="s">
        <v>284</v>
      </c>
      <c r="F147" s="81" t="s">
        <v>219</v>
      </c>
      <c r="G147" s="82" t="s">
        <v>22</v>
      </c>
      <c r="H147" s="155">
        <f>IF(Requirements!$G147="Essential",9,IF(Requirements!$G147="Advanced",3,1))</f>
        <v>1</v>
      </c>
      <c r="I147" s="156"/>
      <c r="J147" s="157">
        <f>Requirements!$H$2:$H$298*(Requirements!$I$2:$I$298)</f>
        <v>0</v>
      </c>
      <c r="K147" s="158"/>
      <c r="L147" s="159"/>
      <c r="M147" s="162">
        <f>Requirements!$H$2:$H$298*(IF(Requirements!$L$2:$L$298&gt;0,Requirements!$L$2:$L$298,0))</f>
        <v>0</v>
      </c>
      <c r="N147" s="164"/>
      <c r="O147" s="159"/>
      <c r="P147" s="167">
        <f>_xlfn.SINGLE(Requirements!$H$2:$H$298)*(IF(_xlfn.SINGLE(Requirements!$O$2:$O$298)&gt;0,_xlfn.SINGLE(Requirements!$O$2:$O$298),0))</f>
        <v>0</v>
      </c>
      <c r="Q147" s="164"/>
      <c r="R147" s="159"/>
      <c r="S147" s="155">
        <f>_xlfn.SINGLE(Requirements!$H$2:$H$298)*(IF(_xlfn.SINGLE(Requirements!$R$2:$R$298)&gt;0,_xlfn.SINGLE(Requirements!$R$2:$R$298),0))</f>
        <v>0</v>
      </c>
    </row>
    <row r="148" spans="1:19" ht="39" customHeight="1" x14ac:dyDescent="0.55000000000000004">
      <c r="A148" s="174">
        <v>146</v>
      </c>
      <c r="B148" s="151" t="s">
        <v>28</v>
      </c>
      <c r="C148" s="152" t="s">
        <v>29</v>
      </c>
      <c r="D148" s="153" t="s">
        <v>130</v>
      </c>
      <c r="E148" s="154" t="s">
        <v>430</v>
      </c>
      <c r="F148" s="81" t="s">
        <v>219</v>
      </c>
      <c r="G148" s="82" t="s">
        <v>20</v>
      </c>
      <c r="H148" s="155">
        <f>IF(Requirements!$G148="Essential",9,IF(Requirements!$G148="Advanced",3,1))</f>
        <v>9</v>
      </c>
      <c r="I148" s="156">
        <v>4</v>
      </c>
      <c r="J148" s="157">
        <f>Requirements!$H$2:$H$298*(Requirements!$I$2:$I$298)</f>
        <v>36</v>
      </c>
      <c r="K148" s="158"/>
      <c r="L148" s="159"/>
      <c r="M148" s="162">
        <f>Requirements!$H$2:$H$298*(IF(Requirements!$L$2:$L$298&gt;0,Requirements!$L$2:$L$298,0))</f>
        <v>0</v>
      </c>
      <c r="N148" s="164"/>
      <c r="O148" s="159">
        <v>0</v>
      </c>
      <c r="P148" s="167">
        <f>_xlfn.SINGLE(Requirements!$H$2:$H$298)*(IF(_xlfn.SINGLE(Requirements!$O$2:$O$298)&gt;0,_xlfn.SINGLE(Requirements!$O$2:$O$298),0))</f>
        <v>0</v>
      </c>
      <c r="Q148" s="164"/>
      <c r="R148" s="159"/>
      <c r="S148" s="155">
        <f>_xlfn.SINGLE(Requirements!$H$2:$H$298)*(IF(_xlfn.SINGLE(Requirements!$R$2:$R$298)&gt;0,_xlfn.SINGLE(Requirements!$R$2:$R$298),0))</f>
        <v>0</v>
      </c>
    </row>
    <row r="149" spans="1:19" ht="39" customHeight="1" x14ac:dyDescent="0.55000000000000004">
      <c r="A149" s="174">
        <v>147</v>
      </c>
      <c r="B149" s="151" t="s">
        <v>28</v>
      </c>
      <c r="C149" s="152" t="s">
        <v>29</v>
      </c>
      <c r="D149" s="153" t="s">
        <v>130</v>
      </c>
      <c r="E149" s="154" t="s">
        <v>431</v>
      </c>
      <c r="F149" s="81" t="s">
        <v>219</v>
      </c>
      <c r="G149" s="82" t="s">
        <v>20</v>
      </c>
      <c r="H149" s="155">
        <f>IF(Requirements!$G149="Essential",9,IF(Requirements!$G149="Advanced",3,1))</f>
        <v>9</v>
      </c>
      <c r="I149" s="156">
        <v>4</v>
      </c>
      <c r="J149" s="157">
        <f>Requirements!$H$2:$H$298*(Requirements!$I$2:$I$298)</f>
        <v>36</v>
      </c>
      <c r="K149" s="158"/>
      <c r="L149" s="159"/>
      <c r="M149" s="162">
        <f>Requirements!$H$2:$H$298*(IF(Requirements!$L$2:$L$298&gt;0,Requirements!$L$2:$L$298,0))</f>
        <v>0</v>
      </c>
      <c r="N149" s="164"/>
      <c r="O149" s="159">
        <v>0</v>
      </c>
      <c r="P149" s="167">
        <f>_xlfn.SINGLE(Requirements!$H$2:$H$298)*(IF(_xlfn.SINGLE(Requirements!$O$2:$O$298)&gt;0,_xlfn.SINGLE(Requirements!$O$2:$O$298),0))</f>
        <v>0</v>
      </c>
      <c r="Q149" s="164"/>
      <c r="R149" s="159"/>
      <c r="S149" s="155">
        <f>_xlfn.SINGLE(Requirements!$H$2:$H$298)*(IF(_xlfn.SINGLE(Requirements!$R$2:$R$298)&gt;0,_xlfn.SINGLE(Requirements!$R$2:$R$298),0))</f>
        <v>0</v>
      </c>
    </row>
    <row r="150" spans="1:19" ht="39" customHeight="1" x14ac:dyDescent="0.55000000000000004">
      <c r="A150" s="174">
        <v>148</v>
      </c>
      <c r="B150" s="151" t="s">
        <v>28</v>
      </c>
      <c r="C150" s="152" t="s">
        <v>29</v>
      </c>
      <c r="D150" s="153" t="s">
        <v>130</v>
      </c>
      <c r="E150" s="154" t="s">
        <v>432</v>
      </c>
      <c r="F150" s="81" t="s">
        <v>219</v>
      </c>
      <c r="G150" s="82" t="s">
        <v>20</v>
      </c>
      <c r="H150" s="155">
        <f>IF(Requirements!$G150="Essential",9,IF(Requirements!$G150="Advanced",3,1))</f>
        <v>9</v>
      </c>
      <c r="I150" s="156">
        <v>4</v>
      </c>
      <c r="J150" s="157">
        <f>Requirements!$H$2:$H$298*(Requirements!$I$2:$I$298)</f>
        <v>36</v>
      </c>
      <c r="K150" s="158"/>
      <c r="L150" s="159"/>
      <c r="M150" s="162">
        <f>Requirements!$H$2:$H$298*(IF(Requirements!$L$2:$L$298&gt;0,Requirements!$L$2:$L$298,0))</f>
        <v>0</v>
      </c>
      <c r="N150" s="164"/>
      <c r="O150" s="159">
        <v>0</v>
      </c>
      <c r="P150" s="167">
        <f>_xlfn.SINGLE(Requirements!$H$2:$H$298)*(IF(_xlfn.SINGLE(Requirements!$O$2:$O$298)&gt;0,_xlfn.SINGLE(Requirements!$O$2:$O$298),0))</f>
        <v>0</v>
      </c>
      <c r="Q150" s="164"/>
      <c r="R150" s="159"/>
      <c r="S150" s="155">
        <f>_xlfn.SINGLE(Requirements!$H$2:$H$298)*(IF(_xlfn.SINGLE(Requirements!$R$2:$R$298)&gt;0,_xlfn.SINGLE(Requirements!$R$2:$R$298),0))</f>
        <v>0</v>
      </c>
    </row>
    <row r="151" spans="1:19" ht="39" customHeight="1" x14ac:dyDescent="0.55000000000000004">
      <c r="A151" s="174">
        <v>149</v>
      </c>
      <c r="B151" s="151" t="s">
        <v>28</v>
      </c>
      <c r="C151" s="152" t="s">
        <v>29</v>
      </c>
      <c r="D151" s="153" t="s">
        <v>130</v>
      </c>
      <c r="E151" s="154" t="s">
        <v>433</v>
      </c>
      <c r="F151" s="81" t="s">
        <v>219</v>
      </c>
      <c r="G151" s="82" t="s">
        <v>20</v>
      </c>
      <c r="H151" s="155">
        <f>IF(Requirements!$G151="Essential",9,IF(Requirements!$G151="Advanced",3,1))</f>
        <v>9</v>
      </c>
      <c r="I151" s="156">
        <v>4</v>
      </c>
      <c r="J151" s="157">
        <f>Requirements!$H$2:$H$298*(Requirements!$I$2:$I$298)</f>
        <v>36</v>
      </c>
      <c r="K151" s="158"/>
      <c r="L151" s="159"/>
      <c r="M151" s="162">
        <f>Requirements!$H$2:$H$298*(IF(Requirements!$L$2:$L$298&gt;0,Requirements!$L$2:$L$298,0))</f>
        <v>0</v>
      </c>
      <c r="N151" s="164"/>
      <c r="O151" s="159">
        <v>0</v>
      </c>
      <c r="P151" s="167">
        <f>_xlfn.SINGLE(Requirements!$H$2:$H$298)*(IF(_xlfn.SINGLE(Requirements!$O$2:$O$298)&gt;0,_xlfn.SINGLE(Requirements!$O$2:$O$298),0))</f>
        <v>0</v>
      </c>
      <c r="Q151" s="164"/>
      <c r="R151" s="159"/>
      <c r="S151" s="155">
        <f>_xlfn.SINGLE(Requirements!$H$2:$H$298)*(IF(_xlfn.SINGLE(Requirements!$R$2:$R$298)&gt;0,_xlfn.SINGLE(Requirements!$R$2:$R$298),0))</f>
        <v>0</v>
      </c>
    </row>
    <row r="152" spans="1:19" ht="39" customHeight="1" x14ac:dyDescent="0.55000000000000004">
      <c r="A152" s="174">
        <v>150</v>
      </c>
      <c r="B152" s="151" t="s">
        <v>28</v>
      </c>
      <c r="C152" s="152" t="s">
        <v>29</v>
      </c>
      <c r="D152" s="153" t="s">
        <v>130</v>
      </c>
      <c r="E152" s="154" t="s">
        <v>434</v>
      </c>
      <c r="F152" s="81" t="s">
        <v>219</v>
      </c>
      <c r="G152" s="82" t="s">
        <v>20</v>
      </c>
      <c r="H152" s="155">
        <f>IF(Requirements!$G152="Essential",9,IF(Requirements!$G152="Advanced",3,1))</f>
        <v>9</v>
      </c>
      <c r="I152" s="156">
        <v>4</v>
      </c>
      <c r="J152" s="157">
        <f>Requirements!$H$2:$H$298*(Requirements!$I$2:$I$298)</f>
        <v>36</v>
      </c>
      <c r="K152" s="158"/>
      <c r="L152" s="159"/>
      <c r="M152" s="162">
        <f>Requirements!$H$2:$H$298*(IF(Requirements!$L$2:$L$298&gt;0,Requirements!$L$2:$L$298,0))</f>
        <v>0</v>
      </c>
      <c r="N152" s="164"/>
      <c r="O152" s="159">
        <v>0</v>
      </c>
      <c r="P152" s="167">
        <f>_xlfn.SINGLE(Requirements!$H$2:$H$298)*(IF(_xlfn.SINGLE(Requirements!$O$2:$O$298)&gt;0,_xlfn.SINGLE(Requirements!$O$2:$O$298),0))</f>
        <v>0</v>
      </c>
      <c r="Q152" s="164"/>
      <c r="R152" s="159"/>
      <c r="S152" s="155">
        <f>_xlfn.SINGLE(Requirements!$H$2:$H$298)*(IF(_xlfn.SINGLE(Requirements!$R$2:$R$298)&gt;0,_xlfn.SINGLE(Requirements!$R$2:$R$298),0))</f>
        <v>0</v>
      </c>
    </row>
    <row r="153" spans="1:19" ht="39" customHeight="1" x14ac:dyDescent="0.55000000000000004">
      <c r="A153" s="174">
        <v>151</v>
      </c>
      <c r="B153" s="151" t="s">
        <v>28</v>
      </c>
      <c r="C153" s="152" t="s">
        <v>29</v>
      </c>
      <c r="D153" s="153" t="s">
        <v>130</v>
      </c>
      <c r="E153" s="154" t="s">
        <v>435</v>
      </c>
      <c r="F153" s="81" t="s">
        <v>219</v>
      </c>
      <c r="G153" s="82" t="s">
        <v>20</v>
      </c>
      <c r="H153" s="155">
        <f>IF(Requirements!$G153="Essential",9,IF(Requirements!$G153="Advanced",3,1))</f>
        <v>9</v>
      </c>
      <c r="I153" s="156">
        <v>4</v>
      </c>
      <c r="J153" s="157">
        <f>Requirements!$H$2:$H$298*(Requirements!$I$2:$I$298)</f>
        <v>36</v>
      </c>
      <c r="K153" s="158"/>
      <c r="L153" s="159"/>
      <c r="M153" s="162">
        <f>Requirements!$H$2:$H$298*(IF(Requirements!$L$2:$L$298&gt;0,Requirements!$L$2:$L$298,0))</f>
        <v>0</v>
      </c>
      <c r="N153" s="164"/>
      <c r="O153" s="159">
        <v>0</v>
      </c>
      <c r="P153" s="167">
        <f>_xlfn.SINGLE(Requirements!$H$2:$H$298)*(IF(_xlfn.SINGLE(Requirements!$O$2:$O$298)&gt;0,_xlfn.SINGLE(Requirements!$O$2:$O$298),0))</f>
        <v>0</v>
      </c>
      <c r="Q153" s="164"/>
      <c r="R153" s="159"/>
      <c r="S153" s="155">
        <f>_xlfn.SINGLE(Requirements!$H$2:$H$298)*(IF(_xlfn.SINGLE(Requirements!$R$2:$R$298)&gt;0,_xlfn.SINGLE(Requirements!$R$2:$R$298),0))</f>
        <v>0</v>
      </c>
    </row>
    <row r="154" spans="1:19" ht="39" customHeight="1" x14ac:dyDescent="0.55000000000000004">
      <c r="A154" s="174">
        <v>152</v>
      </c>
      <c r="B154" s="151" t="s">
        <v>28</v>
      </c>
      <c r="C154" s="152" t="s">
        <v>29</v>
      </c>
      <c r="D154" s="153" t="s">
        <v>130</v>
      </c>
      <c r="E154" s="154" t="s">
        <v>436</v>
      </c>
      <c r="F154" s="81" t="s">
        <v>219</v>
      </c>
      <c r="G154" s="82" t="s">
        <v>20</v>
      </c>
      <c r="H154" s="155">
        <f>IF(Requirements!$G154="Essential",9,IF(Requirements!$G154="Advanced",3,1))</f>
        <v>9</v>
      </c>
      <c r="I154" s="156">
        <v>4</v>
      </c>
      <c r="J154" s="157">
        <f>Requirements!$H$2:$H$298*(Requirements!$I$2:$I$298)</f>
        <v>36</v>
      </c>
      <c r="K154" s="158"/>
      <c r="L154" s="159"/>
      <c r="M154" s="162">
        <f>Requirements!$H$2:$H$298*(IF(Requirements!$L$2:$L$298&gt;0,Requirements!$L$2:$L$298,0))</f>
        <v>0</v>
      </c>
      <c r="N154" s="164"/>
      <c r="O154" s="159">
        <v>0</v>
      </c>
      <c r="P154" s="167">
        <f>_xlfn.SINGLE(Requirements!$H$2:$H$298)*(IF(_xlfn.SINGLE(Requirements!$O$2:$O$298)&gt;0,_xlfn.SINGLE(Requirements!$O$2:$O$298),0))</f>
        <v>0</v>
      </c>
      <c r="Q154" s="164"/>
      <c r="R154" s="159"/>
      <c r="S154" s="155">
        <f>_xlfn.SINGLE(Requirements!$H$2:$H$298)*(IF(_xlfn.SINGLE(Requirements!$R$2:$R$298)&gt;0,_xlfn.SINGLE(Requirements!$R$2:$R$298),0))</f>
        <v>0</v>
      </c>
    </row>
    <row r="155" spans="1:19" ht="39" customHeight="1" x14ac:dyDescent="0.55000000000000004">
      <c r="A155" s="174">
        <v>153</v>
      </c>
      <c r="B155" s="151" t="s">
        <v>28</v>
      </c>
      <c r="C155" s="152" t="s">
        <v>29</v>
      </c>
      <c r="D155" s="153" t="s">
        <v>130</v>
      </c>
      <c r="E155" s="154" t="s">
        <v>131</v>
      </c>
      <c r="F155" s="81" t="s">
        <v>219</v>
      </c>
      <c r="G155" s="82" t="s">
        <v>20</v>
      </c>
      <c r="H155" s="155">
        <f>IF(Requirements!$G155="Essential",9,IF(Requirements!$G155="Advanced",3,1))</f>
        <v>9</v>
      </c>
      <c r="I155" s="156">
        <v>4</v>
      </c>
      <c r="J155" s="157">
        <f>Requirements!$H$2:$H$298*(Requirements!$I$2:$I$298)</f>
        <v>36</v>
      </c>
      <c r="K155" s="158"/>
      <c r="L155" s="159"/>
      <c r="M155" s="162">
        <f>Requirements!$H$2:$H$298*(IF(Requirements!$L$2:$L$298&gt;0,Requirements!$L$2:$L$298,0))</f>
        <v>0</v>
      </c>
      <c r="N155" s="164"/>
      <c r="O155" s="159">
        <v>0</v>
      </c>
      <c r="P155" s="167">
        <f>_xlfn.SINGLE(Requirements!$H$2:$H$298)*(IF(_xlfn.SINGLE(Requirements!$O$2:$O$298)&gt;0,_xlfn.SINGLE(Requirements!$O$2:$O$298),0))</f>
        <v>0</v>
      </c>
      <c r="Q155" s="164"/>
      <c r="R155" s="159"/>
      <c r="S155" s="155">
        <f>_xlfn.SINGLE(Requirements!$H$2:$H$298)*(IF(_xlfn.SINGLE(Requirements!$R$2:$R$298)&gt;0,_xlfn.SINGLE(Requirements!$R$2:$R$298),0))</f>
        <v>0</v>
      </c>
    </row>
    <row r="156" spans="1:19" ht="39" customHeight="1" x14ac:dyDescent="0.55000000000000004">
      <c r="A156" s="174">
        <v>154</v>
      </c>
      <c r="B156" s="151" t="s">
        <v>28</v>
      </c>
      <c r="C156" s="152" t="s">
        <v>29</v>
      </c>
      <c r="D156" s="153" t="s">
        <v>130</v>
      </c>
      <c r="E156" s="154" t="s">
        <v>437</v>
      </c>
      <c r="F156" s="81" t="s">
        <v>219</v>
      </c>
      <c r="G156" s="82" t="s">
        <v>21</v>
      </c>
      <c r="H156" s="155">
        <f>IF(Requirements!$G156="Essential",9,IF(Requirements!$G156="Advanced",3,1))</f>
        <v>3</v>
      </c>
      <c r="I156" s="156">
        <v>4</v>
      </c>
      <c r="J156" s="157">
        <f>Requirements!$H$2:$H$298*(Requirements!$I$2:$I$298)</f>
        <v>12</v>
      </c>
      <c r="K156" s="158"/>
      <c r="L156" s="159"/>
      <c r="M156" s="162">
        <f>Requirements!$H$2:$H$298*(IF(Requirements!$L$2:$L$298&gt;0,Requirements!$L$2:$L$298,0))</f>
        <v>0</v>
      </c>
      <c r="N156" s="164"/>
      <c r="O156" s="159">
        <v>0</v>
      </c>
      <c r="P156" s="167">
        <f>_xlfn.SINGLE(Requirements!$H$2:$H$298)*(IF(_xlfn.SINGLE(Requirements!$O$2:$O$298)&gt;0,_xlfn.SINGLE(Requirements!$O$2:$O$298),0))</f>
        <v>0</v>
      </c>
      <c r="Q156" s="164"/>
      <c r="R156" s="159"/>
      <c r="S156" s="155">
        <f>_xlfn.SINGLE(Requirements!$H$2:$H$298)*(IF(_xlfn.SINGLE(Requirements!$R$2:$R$298)&gt;0,_xlfn.SINGLE(Requirements!$R$2:$R$298),0))</f>
        <v>0</v>
      </c>
    </row>
    <row r="157" spans="1:19" ht="39" customHeight="1" x14ac:dyDescent="0.55000000000000004">
      <c r="A157" s="174">
        <v>155</v>
      </c>
      <c r="B157" s="151" t="s">
        <v>28</v>
      </c>
      <c r="C157" s="152" t="s">
        <v>29</v>
      </c>
      <c r="D157" s="153" t="s">
        <v>130</v>
      </c>
      <c r="E157" s="154" t="s">
        <v>132</v>
      </c>
      <c r="F157" s="81" t="s">
        <v>219</v>
      </c>
      <c r="G157" s="82" t="s">
        <v>21</v>
      </c>
      <c r="H157" s="155">
        <f>IF(Requirements!$G157="Essential",9,IF(Requirements!$G157="Advanced",3,1))</f>
        <v>3</v>
      </c>
      <c r="I157" s="156">
        <v>4</v>
      </c>
      <c r="J157" s="157">
        <f>Requirements!$H$2:$H$298*(Requirements!$I$2:$I$298)</f>
        <v>12</v>
      </c>
      <c r="K157" s="158"/>
      <c r="L157" s="159"/>
      <c r="M157" s="162">
        <f>Requirements!$H$2:$H$298*(IF(Requirements!$L$2:$L$298&gt;0,Requirements!$L$2:$L$298,0))</f>
        <v>0</v>
      </c>
      <c r="N157" s="164"/>
      <c r="O157" s="159">
        <v>0</v>
      </c>
      <c r="P157" s="167">
        <f>_xlfn.SINGLE(Requirements!$H$2:$H$298)*(IF(_xlfn.SINGLE(Requirements!$O$2:$O$298)&gt;0,_xlfn.SINGLE(Requirements!$O$2:$O$298),0))</f>
        <v>0</v>
      </c>
      <c r="Q157" s="164"/>
      <c r="R157" s="159"/>
      <c r="S157" s="155">
        <f>_xlfn.SINGLE(Requirements!$H$2:$H$298)*(IF(_xlfn.SINGLE(Requirements!$R$2:$R$298)&gt;0,_xlfn.SINGLE(Requirements!$R$2:$R$298),0))</f>
        <v>0</v>
      </c>
    </row>
    <row r="158" spans="1:19" ht="39" customHeight="1" x14ac:dyDescent="0.55000000000000004">
      <c r="A158" s="174">
        <v>156</v>
      </c>
      <c r="B158" s="151" t="s">
        <v>28</v>
      </c>
      <c r="C158" s="152" t="s">
        <v>29</v>
      </c>
      <c r="D158" s="153" t="s">
        <v>130</v>
      </c>
      <c r="E158" s="154" t="s">
        <v>438</v>
      </c>
      <c r="F158" s="81" t="s">
        <v>219</v>
      </c>
      <c r="G158" s="82" t="s">
        <v>21</v>
      </c>
      <c r="H158" s="155">
        <f>IF(Requirements!$G158="Essential",9,IF(Requirements!$G158="Advanced",3,1))</f>
        <v>3</v>
      </c>
      <c r="I158" s="156">
        <v>4</v>
      </c>
      <c r="J158" s="157">
        <f>Requirements!$H$2:$H$298*(Requirements!$I$2:$I$298)</f>
        <v>12</v>
      </c>
      <c r="K158" s="158"/>
      <c r="L158" s="159"/>
      <c r="M158" s="162">
        <f>Requirements!$H$2:$H$298*(IF(Requirements!$L$2:$L$298&gt;0,Requirements!$L$2:$L$298,0))</f>
        <v>0</v>
      </c>
      <c r="N158" s="164"/>
      <c r="O158" s="159">
        <v>0</v>
      </c>
      <c r="P158" s="167">
        <f>_xlfn.SINGLE(Requirements!$H$2:$H$298)*(IF(_xlfn.SINGLE(Requirements!$O$2:$O$298)&gt;0,_xlfn.SINGLE(Requirements!$O$2:$O$298),0))</f>
        <v>0</v>
      </c>
      <c r="Q158" s="164"/>
      <c r="R158" s="159"/>
      <c r="S158" s="155">
        <f>_xlfn.SINGLE(Requirements!$H$2:$H$298)*(IF(_xlfn.SINGLE(Requirements!$R$2:$R$298)&gt;0,_xlfn.SINGLE(Requirements!$R$2:$R$298),0))</f>
        <v>0</v>
      </c>
    </row>
    <row r="159" spans="1:19" ht="39" customHeight="1" x14ac:dyDescent="0.55000000000000004">
      <c r="A159" s="174">
        <v>157</v>
      </c>
      <c r="B159" s="151" t="s">
        <v>28</v>
      </c>
      <c r="C159" s="152" t="s">
        <v>29</v>
      </c>
      <c r="D159" s="153" t="s">
        <v>130</v>
      </c>
      <c r="E159" s="154" t="s">
        <v>439</v>
      </c>
      <c r="F159" s="81" t="s">
        <v>219</v>
      </c>
      <c r="G159" s="82" t="s">
        <v>21</v>
      </c>
      <c r="H159" s="155">
        <f>IF(Requirements!$G159="Essential",9,IF(Requirements!$G159="Advanced",3,1))</f>
        <v>3</v>
      </c>
      <c r="I159" s="156">
        <v>4</v>
      </c>
      <c r="J159" s="157">
        <f>Requirements!$H$2:$H$298*(Requirements!$I$2:$I$298)</f>
        <v>12</v>
      </c>
      <c r="K159" s="158"/>
      <c r="L159" s="159"/>
      <c r="M159" s="162">
        <f>Requirements!$H$2:$H$298*(IF(Requirements!$L$2:$L$298&gt;0,Requirements!$L$2:$L$298,0))</f>
        <v>0</v>
      </c>
      <c r="N159" s="164"/>
      <c r="O159" s="159">
        <v>0</v>
      </c>
      <c r="P159" s="167">
        <f>_xlfn.SINGLE(Requirements!$H$2:$H$298)*(IF(_xlfn.SINGLE(Requirements!$O$2:$O$298)&gt;0,_xlfn.SINGLE(Requirements!$O$2:$O$298),0))</f>
        <v>0</v>
      </c>
      <c r="Q159" s="164"/>
      <c r="R159" s="159"/>
      <c r="S159" s="155">
        <f>_xlfn.SINGLE(Requirements!$H$2:$H$298)*(IF(_xlfn.SINGLE(Requirements!$R$2:$R$298)&gt;0,_xlfn.SINGLE(Requirements!$R$2:$R$298),0))</f>
        <v>0</v>
      </c>
    </row>
    <row r="160" spans="1:19" ht="39" customHeight="1" x14ac:dyDescent="0.55000000000000004">
      <c r="A160" s="174">
        <v>158</v>
      </c>
      <c r="B160" s="151" t="s">
        <v>28</v>
      </c>
      <c r="C160" s="152" t="s">
        <v>29</v>
      </c>
      <c r="D160" s="153" t="s">
        <v>130</v>
      </c>
      <c r="E160" s="154" t="s">
        <v>133</v>
      </c>
      <c r="F160" s="81" t="s">
        <v>219</v>
      </c>
      <c r="G160" s="82" t="s">
        <v>21</v>
      </c>
      <c r="H160" s="155">
        <f>IF(Requirements!$G160="Essential",9,IF(Requirements!$G160="Advanced",3,1))</f>
        <v>3</v>
      </c>
      <c r="I160" s="156">
        <v>4</v>
      </c>
      <c r="J160" s="157">
        <f>Requirements!$H$2:$H$298*(Requirements!$I$2:$I$298)</f>
        <v>12</v>
      </c>
      <c r="K160" s="158"/>
      <c r="L160" s="159"/>
      <c r="M160" s="162">
        <f>Requirements!$H$2:$H$298*(IF(Requirements!$L$2:$L$298&gt;0,Requirements!$L$2:$L$298,0))</f>
        <v>0</v>
      </c>
      <c r="N160" s="164"/>
      <c r="O160" s="159">
        <v>0</v>
      </c>
      <c r="P160" s="167">
        <f>_xlfn.SINGLE(Requirements!$H$2:$H$298)*(IF(_xlfn.SINGLE(Requirements!$O$2:$O$298)&gt;0,_xlfn.SINGLE(Requirements!$O$2:$O$298),0))</f>
        <v>0</v>
      </c>
      <c r="Q160" s="164"/>
      <c r="R160" s="159"/>
      <c r="S160" s="155">
        <f>_xlfn.SINGLE(Requirements!$H$2:$H$298)*(IF(_xlfn.SINGLE(Requirements!$R$2:$R$298)&gt;0,_xlfn.SINGLE(Requirements!$R$2:$R$298),0))</f>
        <v>0</v>
      </c>
    </row>
    <row r="161" spans="1:19" ht="39" customHeight="1" x14ac:dyDescent="0.55000000000000004">
      <c r="A161" s="174">
        <v>159</v>
      </c>
      <c r="B161" s="151" t="s">
        <v>28</v>
      </c>
      <c r="C161" s="152" t="s">
        <v>29</v>
      </c>
      <c r="D161" s="153" t="s">
        <v>130</v>
      </c>
      <c r="E161" s="154" t="s">
        <v>440</v>
      </c>
      <c r="F161" s="81" t="s">
        <v>219</v>
      </c>
      <c r="G161" s="82" t="s">
        <v>21</v>
      </c>
      <c r="H161" s="155">
        <f>IF(Requirements!$G161="Essential",9,IF(Requirements!$G161="Advanced",3,1))</f>
        <v>3</v>
      </c>
      <c r="I161" s="156">
        <v>4</v>
      </c>
      <c r="J161" s="157">
        <f>Requirements!$H$2:$H$298*(Requirements!$I$2:$I$298)</f>
        <v>12</v>
      </c>
      <c r="K161" s="158"/>
      <c r="L161" s="159"/>
      <c r="M161" s="162">
        <f>Requirements!$H$2:$H$298*(IF(Requirements!$L$2:$L$298&gt;0,Requirements!$L$2:$L$298,0))</f>
        <v>0</v>
      </c>
      <c r="N161" s="164"/>
      <c r="O161" s="159">
        <v>0</v>
      </c>
      <c r="P161" s="167">
        <f>_xlfn.SINGLE(Requirements!$H$2:$H$298)*(IF(_xlfn.SINGLE(Requirements!$O$2:$O$298)&gt;0,_xlfn.SINGLE(Requirements!$O$2:$O$298),0))</f>
        <v>0</v>
      </c>
      <c r="Q161" s="164"/>
      <c r="R161" s="159"/>
      <c r="S161" s="155">
        <f>_xlfn.SINGLE(Requirements!$H$2:$H$298)*(IF(_xlfn.SINGLE(Requirements!$R$2:$R$298)&gt;0,_xlfn.SINGLE(Requirements!$R$2:$R$298),0))</f>
        <v>0</v>
      </c>
    </row>
    <row r="162" spans="1:19" ht="39" customHeight="1" x14ac:dyDescent="0.55000000000000004">
      <c r="A162" s="174">
        <v>160</v>
      </c>
      <c r="B162" s="151" t="s">
        <v>28</v>
      </c>
      <c r="C162" s="152" t="s">
        <v>29</v>
      </c>
      <c r="D162" s="153" t="s">
        <v>130</v>
      </c>
      <c r="E162" s="154" t="s">
        <v>441</v>
      </c>
      <c r="F162" s="81" t="s">
        <v>219</v>
      </c>
      <c r="G162" s="82" t="s">
        <v>21</v>
      </c>
      <c r="H162" s="155">
        <f>IF(Requirements!$G162="Essential",9,IF(Requirements!$G162="Advanced",3,1))</f>
        <v>3</v>
      </c>
      <c r="I162" s="156">
        <v>4</v>
      </c>
      <c r="J162" s="157">
        <f>Requirements!$H$2:$H$298*(Requirements!$I$2:$I$298)</f>
        <v>12</v>
      </c>
      <c r="K162" s="158"/>
      <c r="L162" s="159">
        <v>4</v>
      </c>
      <c r="M162" s="163">
        <f>Requirements!$H$2:$H$298*(IF(Requirements!$L$2:$L$298&gt;0,Requirements!$L$2:$L$298,0))</f>
        <v>12</v>
      </c>
      <c r="N162" s="165"/>
      <c r="O162" s="159">
        <v>4</v>
      </c>
      <c r="P162" s="155">
        <f>_xlfn.SINGLE(Requirements!$H$2:$H$298)*(IF(_xlfn.SINGLE(Requirements!$O$2:$O$298)&gt;0,_xlfn.SINGLE(Requirements!$O$2:$O$298),0))</f>
        <v>12</v>
      </c>
      <c r="Q162" s="161"/>
      <c r="R162" s="159">
        <v>3</v>
      </c>
      <c r="S162" s="155">
        <f>_xlfn.SINGLE(Requirements!$H$2:$H$298)*(IF(_xlfn.SINGLE(Requirements!$R$2:$R$298)&gt;0,_xlfn.SINGLE(Requirements!$R$2:$R$298),0))</f>
        <v>9</v>
      </c>
    </row>
    <row r="163" spans="1:19" ht="39" customHeight="1" x14ac:dyDescent="0.55000000000000004">
      <c r="A163" s="174">
        <v>161</v>
      </c>
      <c r="B163" s="151" t="s">
        <v>28</v>
      </c>
      <c r="C163" s="152" t="s">
        <v>29</v>
      </c>
      <c r="D163" s="153" t="s">
        <v>130</v>
      </c>
      <c r="E163" s="154" t="s">
        <v>442</v>
      </c>
      <c r="F163" s="81" t="s">
        <v>219</v>
      </c>
      <c r="G163" s="82" t="s">
        <v>21</v>
      </c>
      <c r="H163" s="155">
        <f>IF(Requirements!$G163="Essential",9,IF(Requirements!$G163="Advanced",3,1))</f>
        <v>3</v>
      </c>
      <c r="I163" s="156">
        <v>4</v>
      </c>
      <c r="J163" s="157">
        <f>Requirements!$H$2:$H$298*(Requirements!$I$2:$I$298)</f>
        <v>12</v>
      </c>
      <c r="K163" s="158"/>
      <c r="L163" s="159">
        <v>4</v>
      </c>
      <c r="M163" s="160">
        <f>Requirements!$H$2:$H$298*(IF(Requirements!$L$2:$L$298&gt;0,Requirements!$L$2:$L$298,0))</f>
        <v>12</v>
      </c>
      <c r="N163" s="161"/>
      <c r="O163" s="159">
        <v>4</v>
      </c>
      <c r="P163" s="155">
        <f>_xlfn.SINGLE(Requirements!$H$2:$H$298)*(IF(_xlfn.SINGLE(Requirements!$O$2:$O$298)&gt;0,_xlfn.SINGLE(Requirements!$O$2:$O$298),0))</f>
        <v>12</v>
      </c>
      <c r="Q163" s="161"/>
      <c r="R163" s="159">
        <v>1</v>
      </c>
      <c r="S163" s="155">
        <f>_xlfn.SINGLE(Requirements!$H$2:$H$298)*(IF(_xlfn.SINGLE(Requirements!$R$2:$R$298)&gt;0,_xlfn.SINGLE(Requirements!$R$2:$R$298),0))</f>
        <v>3</v>
      </c>
    </row>
    <row r="164" spans="1:19" ht="39" customHeight="1" x14ac:dyDescent="0.55000000000000004">
      <c r="A164" s="174">
        <v>162</v>
      </c>
      <c r="B164" s="151" t="s">
        <v>28</v>
      </c>
      <c r="C164" s="152" t="s">
        <v>29</v>
      </c>
      <c r="D164" s="153" t="s">
        <v>134</v>
      </c>
      <c r="E164" s="154" t="s">
        <v>443</v>
      </c>
      <c r="F164" s="81" t="s">
        <v>219</v>
      </c>
      <c r="G164" s="82" t="s">
        <v>20</v>
      </c>
      <c r="H164" s="155">
        <f>IF(Requirements!$G164="Essential",9,IF(Requirements!$G164="Advanced",3,1))</f>
        <v>9</v>
      </c>
      <c r="I164" s="156">
        <v>4</v>
      </c>
      <c r="J164" s="157">
        <f>Requirements!$H$2:$H$298*(Requirements!$I$2:$I$298)</f>
        <v>36</v>
      </c>
      <c r="K164" s="158"/>
      <c r="L164" s="159"/>
      <c r="M164" s="160">
        <f>Requirements!$H$2:$H$298*(IF(Requirements!$L$2:$L$298&gt;0,Requirements!$L$2:$L$298,0))</f>
        <v>0</v>
      </c>
      <c r="N164" s="161"/>
      <c r="O164" s="159">
        <v>0</v>
      </c>
      <c r="P164" s="155">
        <f>_xlfn.SINGLE(Requirements!$H$2:$H$298)*(IF(_xlfn.SINGLE(Requirements!$O$2:$O$298)&gt;0,_xlfn.SINGLE(Requirements!$O$2:$O$298),0))</f>
        <v>0</v>
      </c>
      <c r="Q164" s="161"/>
      <c r="R164" s="159"/>
      <c r="S164" s="155">
        <f>_xlfn.SINGLE(Requirements!$H$2:$H$298)*(IF(_xlfn.SINGLE(Requirements!$R$2:$R$298)&gt;0,_xlfn.SINGLE(Requirements!$R$2:$R$298),0))</f>
        <v>0</v>
      </c>
    </row>
    <row r="165" spans="1:19" ht="39" customHeight="1" x14ac:dyDescent="0.55000000000000004">
      <c r="A165" s="174">
        <v>163</v>
      </c>
      <c r="B165" s="151" t="s">
        <v>28</v>
      </c>
      <c r="C165" s="152" t="s">
        <v>29</v>
      </c>
      <c r="D165" s="153" t="s">
        <v>134</v>
      </c>
      <c r="E165" s="154" t="s">
        <v>444</v>
      </c>
      <c r="F165" s="81" t="s">
        <v>219</v>
      </c>
      <c r="G165" s="82" t="s">
        <v>20</v>
      </c>
      <c r="H165" s="155">
        <f>IF(Requirements!$G165="Essential",9,IF(Requirements!$G165="Advanced",3,1))</f>
        <v>9</v>
      </c>
      <c r="I165" s="156">
        <v>4</v>
      </c>
      <c r="J165" s="157">
        <f>Requirements!$H$2:$H$298*(Requirements!$I$2:$I$298)</f>
        <v>36</v>
      </c>
      <c r="K165" s="158"/>
      <c r="L165" s="159"/>
      <c r="M165" s="160">
        <f>Requirements!$H$2:$H$298*(IF(Requirements!$L$2:$L$298&gt;0,Requirements!$L$2:$L$298,0))</f>
        <v>0</v>
      </c>
      <c r="N165" s="161"/>
      <c r="O165" s="159">
        <v>0</v>
      </c>
      <c r="P165" s="155">
        <f>_xlfn.SINGLE(Requirements!$H$2:$H$298)*(IF(_xlfn.SINGLE(Requirements!$O$2:$O$298)&gt;0,_xlfn.SINGLE(Requirements!$O$2:$O$298),0))</f>
        <v>0</v>
      </c>
      <c r="Q165" s="161"/>
      <c r="R165" s="159"/>
      <c r="S165" s="155">
        <f>_xlfn.SINGLE(Requirements!$H$2:$H$298)*(IF(_xlfn.SINGLE(Requirements!$R$2:$R$298)&gt;0,_xlfn.SINGLE(Requirements!$R$2:$R$298),0))</f>
        <v>0</v>
      </c>
    </row>
    <row r="166" spans="1:19" ht="39" customHeight="1" x14ac:dyDescent="0.55000000000000004">
      <c r="A166" s="174">
        <v>164</v>
      </c>
      <c r="B166" s="151" t="s">
        <v>28</v>
      </c>
      <c r="C166" s="152" t="s">
        <v>29</v>
      </c>
      <c r="D166" s="153" t="s">
        <v>134</v>
      </c>
      <c r="E166" s="154" t="s">
        <v>445</v>
      </c>
      <c r="F166" s="81" t="s">
        <v>219</v>
      </c>
      <c r="G166" s="82" t="s">
        <v>20</v>
      </c>
      <c r="H166" s="155">
        <f>IF(Requirements!$G166="Essential",9,IF(Requirements!$G166="Advanced",3,1))</f>
        <v>9</v>
      </c>
      <c r="I166" s="156">
        <v>4</v>
      </c>
      <c r="J166" s="157">
        <f>Requirements!$H$2:$H$298*(Requirements!$I$2:$I$298)</f>
        <v>36</v>
      </c>
      <c r="K166" s="158"/>
      <c r="L166" s="159"/>
      <c r="M166" s="160">
        <f>Requirements!$H$2:$H$298*(IF(Requirements!$L$2:$L$298&gt;0,Requirements!$L$2:$L$298,0))</f>
        <v>0</v>
      </c>
      <c r="N166" s="161"/>
      <c r="O166" s="159">
        <v>0</v>
      </c>
      <c r="P166" s="155">
        <f>_xlfn.SINGLE(Requirements!$H$2:$H$298)*(IF(_xlfn.SINGLE(Requirements!$O$2:$O$298)&gt;0,_xlfn.SINGLE(Requirements!$O$2:$O$298),0))</f>
        <v>0</v>
      </c>
      <c r="Q166" s="161"/>
      <c r="R166" s="159"/>
      <c r="S166" s="155">
        <f>_xlfn.SINGLE(Requirements!$H$2:$H$298)*(IF(_xlfn.SINGLE(Requirements!$R$2:$R$298)&gt;0,_xlfn.SINGLE(Requirements!$R$2:$R$298),0))</f>
        <v>0</v>
      </c>
    </row>
    <row r="167" spans="1:19" ht="39" customHeight="1" x14ac:dyDescent="0.55000000000000004">
      <c r="A167" s="174">
        <v>165</v>
      </c>
      <c r="B167" s="151" t="s">
        <v>28</v>
      </c>
      <c r="C167" s="152" t="s">
        <v>29</v>
      </c>
      <c r="D167" s="153" t="s">
        <v>134</v>
      </c>
      <c r="E167" s="154" t="s">
        <v>446</v>
      </c>
      <c r="F167" s="81" t="s">
        <v>219</v>
      </c>
      <c r="G167" s="82" t="s">
        <v>20</v>
      </c>
      <c r="H167" s="155">
        <f>IF(Requirements!$G167="Essential",9,IF(Requirements!$G167="Advanced",3,1))</f>
        <v>9</v>
      </c>
      <c r="I167" s="156">
        <v>4</v>
      </c>
      <c r="J167" s="157">
        <f>Requirements!$H$2:$H$298*(Requirements!$I$2:$I$298)</f>
        <v>36</v>
      </c>
      <c r="K167" s="158"/>
      <c r="L167" s="159"/>
      <c r="M167" s="160">
        <f>Requirements!$H$2:$H$298*(IF(Requirements!$L$2:$L$298&gt;0,Requirements!$L$2:$L$298,0))</f>
        <v>0</v>
      </c>
      <c r="N167" s="161"/>
      <c r="O167" s="159">
        <v>0</v>
      </c>
      <c r="P167" s="155">
        <f>_xlfn.SINGLE(Requirements!$H$2:$H$298)*(IF(_xlfn.SINGLE(Requirements!$O$2:$O$298)&gt;0,_xlfn.SINGLE(Requirements!$O$2:$O$298),0))</f>
        <v>0</v>
      </c>
      <c r="Q167" s="161"/>
      <c r="R167" s="159"/>
      <c r="S167" s="155">
        <f>_xlfn.SINGLE(Requirements!$H$2:$H$298)*(IF(_xlfn.SINGLE(Requirements!$R$2:$R$298)&gt;0,_xlfn.SINGLE(Requirements!$R$2:$R$298),0))</f>
        <v>0</v>
      </c>
    </row>
    <row r="168" spans="1:19" ht="39" customHeight="1" x14ac:dyDescent="0.55000000000000004">
      <c r="A168" s="174">
        <v>166</v>
      </c>
      <c r="B168" s="151" t="s">
        <v>28</v>
      </c>
      <c r="C168" s="152" t="s">
        <v>29</v>
      </c>
      <c r="D168" s="153" t="s">
        <v>134</v>
      </c>
      <c r="E168" s="154" t="s">
        <v>447</v>
      </c>
      <c r="F168" s="81" t="s">
        <v>219</v>
      </c>
      <c r="G168" s="82" t="s">
        <v>21</v>
      </c>
      <c r="H168" s="155">
        <f>IF(Requirements!$G168="Essential",9,IF(Requirements!$G168="Advanced",3,1))</f>
        <v>3</v>
      </c>
      <c r="I168" s="156"/>
      <c r="J168" s="157">
        <f>Requirements!$H$2:$H$298*(Requirements!$I$2:$I$298)</f>
        <v>0</v>
      </c>
      <c r="K168" s="158"/>
      <c r="L168" s="159"/>
      <c r="M168" s="160">
        <f>Requirements!$H$2:$H$298*(IF(Requirements!$L$2:$L$298&gt;0,Requirements!$L$2:$L$298,0))</f>
        <v>0</v>
      </c>
      <c r="N168" s="161"/>
      <c r="O168" s="159"/>
      <c r="P168" s="155">
        <f>_xlfn.SINGLE(Requirements!$H$2:$H$298)*(IF(_xlfn.SINGLE(Requirements!$O$2:$O$298)&gt;0,_xlfn.SINGLE(Requirements!$O$2:$O$298),0))</f>
        <v>0</v>
      </c>
      <c r="Q168" s="161"/>
      <c r="R168" s="159"/>
      <c r="S168" s="155">
        <f>_xlfn.SINGLE(Requirements!$H$2:$H$298)*(IF(_xlfn.SINGLE(Requirements!$R$2:$R$298)&gt;0,_xlfn.SINGLE(Requirements!$R$2:$R$298),0))</f>
        <v>0</v>
      </c>
    </row>
    <row r="169" spans="1:19" ht="39" customHeight="1" x14ac:dyDescent="0.55000000000000004">
      <c r="A169" s="174">
        <v>167</v>
      </c>
      <c r="B169" s="151" t="s">
        <v>28</v>
      </c>
      <c r="C169" s="152" t="s">
        <v>29</v>
      </c>
      <c r="D169" s="153" t="s">
        <v>134</v>
      </c>
      <c r="E169" s="154" t="s">
        <v>448</v>
      </c>
      <c r="F169" s="81" t="s">
        <v>219</v>
      </c>
      <c r="G169" s="82" t="s">
        <v>21</v>
      </c>
      <c r="H169" s="155">
        <f>IF(Requirements!$G169="Essential",9,IF(Requirements!$G169="Advanced",3,1))</f>
        <v>3</v>
      </c>
      <c r="I169" s="156">
        <v>4</v>
      </c>
      <c r="J169" s="157">
        <f>Requirements!$H$2:$H$298*(Requirements!$I$2:$I$298)</f>
        <v>12</v>
      </c>
      <c r="K169" s="158"/>
      <c r="L169" s="159"/>
      <c r="M169" s="160">
        <f>Requirements!$H$2:$H$298*(IF(Requirements!$L$2:$L$298&gt;0,Requirements!$L$2:$L$298,0))</f>
        <v>0</v>
      </c>
      <c r="N169" s="161"/>
      <c r="O169" s="159">
        <v>0</v>
      </c>
      <c r="P169" s="155">
        <f>_xlfn.SINGLE(Requirements!$H$2:$H$298)*(IF(_xlfn.SINGLE(Requirements!$O$2:$O$298)&gt;0,_xlfn.SINGLE(Requirements!$O$2:$O$298),0))</f>
        <v>0</v>
      </c>
      <c r="Q169" s="161"/>
      <c r="R169" s="159"/>
      <c r="S169" s="155">
        <f>_xlfn.SINGLE(Requirements!$H$2:$H$298)*(IF(_xlfn.SINGLE(Requirements!$R$2:$R$298)&gt;0,_xlfn.SINGLE(Requirements!$R$2:$R$298),0))</f>
        <v>0</v>
      </c>
    </row>
    <row r="170" spans="1:19" ht="39" customHeight="1" x14ac:dyDescent="0.55000000000000004">
      <c r="A170" s="174">
        <v>168</v>
      </c>
      <c r="B170" s="151" t="s">
        <v>28</v>
      </c>
      <c r="C170" s="152" t="s">
        <v>29</v>
      </c>
      <c r="D170" s="153" t="s">
        <v>134</v>
      </c>
      <c r="E170" s="154" t="s">
        <v>449</v>
      </c>
      <c r="F170" s="81" t="s">
        <v>219</v>
      </c>
      <c r="G170" s="82" t="s">
        <v>21</v>
      </c>
      <c r="H170" s="155">
        <f>IF(Requirements!$G170="Essential",9,IF(Requirements!$G170="Advanced",3,1))</f>
        <v>3</v>
      </c>
      <c r="I170" s="156">
        <v>4</v>
      </c>
      <c r="J170" s="157">
        <f>Requirements!$H$2:$H$298*(Requirements!$I$2:$I$298)</f>
        <v>12</v>
      </c>
      <c r="K170" s="158"/>
      <c r="L170" s="159"/>
      <c r="M170" s="160">
        <f>Requirements!$H$2:$H$298*(IF(Requirements!$L$2:$L$298&gt;0,Requirements!$L$2:$L$298,0))</f>
        <v>0</v>
      </c>
      <c r="N170" s="161"/>
      <c r="O170" s="159">
        <v>0</v>
      </c>
      <c r="P170" s="155">
        <f>_xlfn.SINGLE(Requirements!$H$2:$H$298)*(IF(_xlfn.SINGLE(Requirements!$O$2:$O$298)&gt;0,_xlfn.SINGLE(Requirements!$O$2:$O$298),0))</f>
        <v>0</v>
      </c>
      <c r="Q170" s="161"/>
      <c r="R170" s="159"/>
      <c r="S170" s="155">
        <f>_xlfn.SINGLE(Requirements!$H$2:$H$298)*(IF(_xlfn.SINGLE(Requirements!$R$2:$R$298)&gt;0,_xlfn.SINGLE(Requirements!$R$2:$R$298),0))</f>
        <v>0</v>
      </c>
    </row>
    <row r="171" spans="1:19" ht="39" customHeight="1" x14ac:dyDescent="0.55000000000000004">
      <c r="A171" s="174">
        <v>169</v>
      </c>
      <c r="B171" s="151" t="s">
        <v>28</v>
      </c>
      <c r="C171" s="152" t="s">
        <v>29</v>
      </c>
      <c r="D171" s="153" t="s">
        <v>134</v>
      </c>
      <c r="E171" s="154" t="s">
        <v>450</v>
      </c>
      <c r="F171" s="81" t="s">
        <v>219</v>
      </c>
      <c r="G171" s="82" t="s">
        <v>21</v>
      </c>
      <c r="H171" s="155">
        <f>IF(Requirements!$G171="Essential",9,IF(Requirements!$G171="Advanced",3,1))</f>
        <v>3</v>
      </c>
      <c r="I171" s="156">
        <v>4</v>
      </c>
      <c r="J171" s="157">
        <f>Requirements!$H$2:$H$298*(Requirements!$I$2:$I$298)</f>
        <v>12</v>
      </c>
      <c r="K171" s="158"/>
      <c r="L171" s="159"/>
      <c r="M171" s="160">
        <f>Requirements!$H$2:$H$298*(IF(Requirements!$L$2:$L$298&gt;0,Requirements!$L$2:$L$298,0))</f>
        <v>0</v>
      </c>
      <c r="N171" s="161"/>
      <c r="O171" s="159">
        <v>0</v>
      </c>
      <c r="P171" s="155">
        <f>_xlfn.SINGLE(Requirements!$H$2:$H$298)*(IF(_xlfn.SINGLE(Requirements!$O$2:$O$298)&gt;0,_xlfn.SINGLE(Requirements!$O$2:$O$298),0))</f>
        <v>0</v>
      </c>
      <c r="Q171" s="161"/>
      <c r="R171" s="159"/>
      <c r="S171" s="155">
        <f>_xlfn.SINGLE(Requirements!$H$2:$H$298)*(IF(_xlfn.SINGLE(Requirements!$R$2:$R$298)&gt;0,_xlfn.SINGLE(Requirements!$R$2:$R$298),0))</f>
        <v>0</v>
      </c>
    </row>
    <row r="172" spans="1:19" ht="39" customHeight="1" x14ac:dyDescent="0.55000000000000004">
      <c r="A172" s="174">
        <v>170</v>
      </c>
      <c r="B172" s="151" t="s">
        <v>28</v>
      </c>
      <c r="C172" s="152" t="s">
        <v>29</v>
      </c>
      <c r="D172" s="153" t="s">
        <v>134</v>
      </c>
      <c r="E172" s="154" t="s">
        <v>451</v>
      </c>
      <c r="F172" s="81" t="s">
        <v>219</v>
      </c>
      <c r="G172" s="82" t="s">
        <v>21</v>
      </c>
      <c r="H172" s="155">
        <f>IF(Requirements!$G172="Essential",9,IF(Requirements!$G172="Advanced",3,1))</f>
        <v>3</v>
      </c>
      <c r="I172" s="156">
        <v>4</v>
      </c>
      <c r="J172" s="157">
        <f>Requirements!$H$2:$H$298*(Requirements!$I$2:$I$298)</f>
        <v>12</v>
      </c>
      <c r="K172" s="158"/>
      <c r="L172" s="159"/>
      <c r="M172" s="160">
        <f>Requirements!$H$2:$H$298*(IF(Requirements!$L$2:$L$298&gt;0,Requirements!$L$2:$L$298,0))</f>
        <v>0</v>
      </c>
      <c r="N172" s="161"/>
      <c r="O172" s="159">
        <v>0</v>
      </c>
      <c r="P172" s="155">
        <f>_xlfn.SINGLE(Requirements!$H$2:$H$298)*(IF(_xlfn.SINGLE(Requirements!$O$2:$O$298)&gt;0,_xlfn.SINGLE(Requirements!$O$2:$O$298),0))</f>
        <v>0</v>
      </c>
      <c r="Q172" s="161"/>
      <c r="R172" s="159"/>
      <c r="S172" s="155">
        <f>_xlfn.SINGLE(Requirements!$H$2:$H$298)*(IF(_xlfn.SINGLE(Requirements!$R$2:$R$298)&gt;0,_xlfn.SINGLE(Requirements!$R$2:$R$298),0))</f>
        <v>0</v>
      </c>
    </row>
    <row r="173" spans="1:19" ht="39" customHeight="1" x14ac:dyDescent="0.55000000000000004">
      <c r="A173" s="174">
        <v>171</v>
      </c>
      <c r="B173" s="151" t="s">
        <v>28</v>
      </c>
      <c r="C173" s="152" t="s">
        <v>29</v>
      </c>
      <c r="D173" s="153" t="s">
        <v>134</v>
      </c>
      <c r="E173" s="154" t="s">
        <v>452</v>
      </c>
      <c r="F173" s="81" t="s">
        <v>219</v>
      </c>
      <c r="G173" s="82" t="s">
        <v>21</v>
      </c>
      <c r="H173" s="155">
        <f>IF(Requirements!$G173="Essential",9,IF(Requirements!$G173="Advanced",3,1))</f>
        <v>3</v>
      </c>
      <c r="I173" s="156">
        <v>4</v>
      </c>
      <c r="J173" s="157">
        <f>Requirements!$H$2:$H$298*(Requirements!$I$2:$I$298)</f>
        <v>12</v>
      </c>
      <c r="K173" s="158"/>
      <c r="L173" s="159"/>
      <c r="M173" s="160">
        <f>Requirements!$H$2:$H$298*(IF(Requirements!$L$2:$L$298&gt;0,Requirements!$L$2:$L$298,0))</f>
        <v>0</v>
      </c>
      <c r="N173" s="161"/>
      <c r="O173" s="159">
        <v>0</v>
      </c>
      <c r="P173" s="155">
        <f>_xlfn.SINGLE(Requirements!$H$2:$H$298)*(IF(_xlfn.SINGLE(Requirements!$O$2:$O$298)&gt;0,_xlfn.SINGLE(Requirements!$O$2:$O$298),0))</f>
        <v>0</v>
      </c>
      <c r="Q173" s="161"/>
      <c r="R173" s="159"/>
      <c r="S173" s="155">
        <f>_xlfn.SINGLE(Requirements!$H$2:$H$298)*(IF(_xlfn.SINGLE(Requirements!$R$2:$R$298)&gt;0,_xlfn.SINGLE(Requirements!$R$2:$R$298),0))</f>
        <v>0</v>
      </c>
    </row>
    <row r="174" spans="1:19" ht="39" customHeight="1" x14ac:dyDescent="0.55000000000000004">
      <c r="A174" s="174">
        <v>172</v>
      </c>
      <c r="B174" s="151" t="s">
        <v>28</v>
      </c>
      <c r="C174" s="152" t="s">
        <v>29</v>
      </c>
      <c r="D174" s="153" t="s">
        <v>134</v>
      </c>
      <c r="E174" s="154" t="s">
        <v>453</v>
      </c>
      <c r="F174" s="81" t="s">
        <v>219</v>
      </c>
      <c r="G174" s="82" t="s">
        <v>21</v>
      </c>
      <c r="H174" s="155">
        <f>IF(Requirements!$G174="Essential",9,IF(Requirements!$G174="Advanced",3,1))</f>
        <v>3</v>
      </c>
      <c r="I174" s="156">
        <v>4</v>
      </c>
      <c r="J174" s="157">
        <f>Requirements!$H$2:$H$298*(Requirements!$I$2:$I$298)</f>
        <v>12</v>
      </c>
      <c r="K174" s="158"/>
      <c r="L174" s="159"/>
      <c r="M174" s="160">
        <f>Requirements!$H$2:$H$298*(IF(Requirements!$L$2:$L$298&gt;0,Requirements!$L$2:$L$298,0))</f>
        <v>0</v>
      </c>
      <c r="N174" s="161"/>
      <c r="O174" s="159">
        <v>0</v>
      </c>
      <c r="P174" s="155">
        <f>_xlfn.SINGLE(Requirements!$H$2:$H$298)*(IF(_xlfn.SINGLE(Requirements!$O$2:$O$298)&gt;0,_xlfn.SINGLE(Requirements!$O$2:$O$298),0))</f>
        <v>0</v>
      </c>
      <c r="Q174" s="161"/>
      <c r="R174" s="159"/>
      <c r="S174" s="155">
        <f>_xlfn.SINGLE(Requirements!$H$2:$H$298)*(IF(_xlfn.SINGLE(Requirements!$R$2:$R$298)&gt;0,_xlfn.SINGLE(Requirements!$R$2:$R$298),0))</f>
        <v>0</v>
      </c>
    </row>
    <row r="175" spans="1:19" ht="39" customHeight="1" x14ac:dyDescent="0.55000000000000004">
      <c r="A175" s="174">
        <v>173</v>
      </c>
      <c r="B175" s="151" t="s">
        <v>28</v>
      </c>
      <c r="C175" s="152" t="s">
        <v>30</v>
      </c>
      <c r="D175" s="153" t="s">
        <v>135</v>
      </c>
      <c r="E175" s="154" t="s">
        <v>353</v>
      </c>
      <c r="F175" s="81" t="s">
        <v>219</v>
      </c>
      <c r="G175" s="82" t="s">
        <v>20</v>
      </c>
      <c r="H175" s="155">
        <f>IF(Requirements!$G175="Essential",9,IF(Requirements!$G175="Advanced",3,1))</f>
        <v>9</v>
      </c>
      <c r="I175" s="156">
        <v>4</v>
      </c>
      <c r="J175" s="157">
        <f>Requirements!$H$2:$H$298*(Requirements!$I$2:$I$298)</f>
        <v>36</v>
      </c>
      <c r="K175" s="158"/>
      <c r="L175" s="159"/>
      <c r="M175" s="160">
        <f>Requirements!$H$2:$H$298*(IF(Requirements!$L$2:$L$298&gt;0,Requirements!$L$2:$L$298,0))</f>
        <v>0</v>
      </c>
      <c r="N175" s="161"/>
      <c r="O175" s="159">
        <v>0</v>
      </c>
      <c r="P175" s="155">
        <f>_xlfn.SINGLE(Requirements!$H$2:$H$298)*(IF(_xlfn.SINGLE(Requirements!$O$2:$O$298)&gt;0,_xlfn.SINGLE(Requirements!$O$2:$O$298),0))</f>
        <v>0</v>
      </c>
      <c r="Q175" s="161"/>
      <c r="R175" s="159"/>
      <c r="S175" s="155">
        <f>_xlfn.SINGLE(Requirements!$H$2:$H$298)*(IF(_xlfn.SINGLE(Requirements!$R$2:$R$298)&gt;0,_xlfn.SINGLE(Requirements!$R$2:$R$298),0))</f>
        <v>0</v>
      </c>
    </row>
    <row r="176" spans="1:19" ht="39" customHeight="1" x14ac:dyDescent="0.55000000000000004">
      <c r="A176" s="174">
        <v>174</v>
      </c>
      <c r="B176" s="151" t="s">
        <v>28</v>
      </c>
      <c r="C176" s="152" t="s">
        <v>30</v>
      </c>
      <c r="D176" s="153" t="s">
        <v>135</v>
      </c>
      <c r="E176" s="154" t="s">
        <v>354</v>
      </c>
      <c r="F176" s="81" t="s">
        <v>219</v>
      </c>
      <c r="G176" s="82" t="s">
        <v>20</v>
      </c>
      <c r="H176" s="155">
        <f>IF(Requirements!$G176="Essential",9,IF(Requirements!$G176="Advanced",3,1))</f>
        <v>9</v>
      </c>
      <c r="I176" s="156">
        <v>4</v>
      </c>
      <c r="J176" s="157">
        <f>Requirements!$H$2:$H$298*(Requirements!$I$2:$I$298)</f>
        <v>36</v>
      </c>
      <c r="K176" s="158"/>
      <c r="L176" s="159"/>
      <c r="M176" s="160">
        <f>Requirements!$H$2:$H$298*(IF(Requirements!$L$2:$L$298&gt;0,Requirements!$L$2:$L$298,0))</f>
        <v>0</v>
      </c>
      <c r="N176" s="161"/>
      <c r="O176" s="159">
        <v>0</v>
      </c>
      <c r="P176" s="155">
        <f>_xlfn.SINGLE(Requirements!$H$2:$H$298)*(IF(_xlfn.SINGLE(Requirements!$O$2:$O$298)&gt;0,_xlfn.SINGLE(Requirements!$O$2:$O$298),0))</f>
        <v>0</v>
      </c>
      <c r="Q176" s="161"/>
      <c r="R176" s="159"/>
      <c r="S176" s="155">
        <f>_xlfn.SINGLE(Requirements!$H$2:$H$298)*(IF(_xlfn.SINGLE(Requirements!$R$2:$R$298)&gt;0,_xlfn.SINGLE(Requirements!$R$2:$R$298),0))</f>
        <v>0</v>
      </c>
    </row>
    <row r="177" spans="1:19" ht="39" customHeight="1" x14ac:dyDescent="0.55000000000000004">
      <c r="A177" s="174">
        <v>175</v>
      </c>
      <c r="B177" s="151" t="s">
        <v>28</v>
      </c>
      <c r="C177" s="152" t="s">
        <v>30</v>
      </c>
      <c r="D177" s="153" t="s">
        <v>135</v>
      </c>
      <c r="E177" s="154" t="s">
        <v>355</v>
      </c>
      <c r="F177" s="81" t="s">
        <v>219</v>
      </c>
      <c r="G177" s="82" t="s">
        <v>20</v>
      </c>
      <c r="H177" s="155">
        <f>IF(Requirements!$G177="Essential",9,IF(Requirements!$G177="Advanced",3,1))</f>
        <v>9</v>
      </c>
      <c r="I177" s="156">
        <v>4</v>
      </c>
      <c r="J177" s="157">
        <f>Requirements!$H$2:$H$298*(Requirements!$I$2:$I$298)</f>
        <v>36</v>
      </c>
      <c r="K177" s="158"/>
      <c r="L177" s="159"/>
      <c r="M177" s="160">
        <f>Requirements!$H$2:$H$298*(IF(Requirements!$L$2:$L$298&gt;0,Requirements!$L$2:$L$298,0))</f>
        <v>0</v>
      </c>
      <c r="N177" s="161"/>
      <c r="O177" s="159">
        <v>0</v>
      </c>
      <c r="P177" s="155">
        <f>_xlfn.SINGLE(Requirements!$H$2:$H$298)*(IF(_xlfn.SINGLE(Requirements!$O$2:$O$298)&gt;0,_xlfn.SINGLE(Requirements!$O$2:$O$298),0))</f>
        <v>0</v>
      </c>
      <c r="Q177" s="161"/>
      <c r="R177" s="159"/>
      <c r="S177" s="155">
        <f>_xlfn.SINGLE(Requirements!$H$2:$H$298)*(IF(_xlfn.SINGLE(Requirements!$R$2:$R$298)&gt;0,_xlfn.SINGLE(Requirements!$R$2:$R$298),0))</f>
        <v>0</v>
      </c>
    </row>
    <row r="178" spans="1:19" ht="39" customHeight="1" x14ac:dyDescent="0.55000000000000004">
      <c r="A178" s="174">
        <v>176</v>
      </c>
      <c r="B178" s="151" t="s">
        <v>28</v>
      </c>
      <c r="C178" s="152" t="s">
        <v>30</v>
      </c>
      <c r="D178" s="153" t="s">
        <v>135</v>
      </c>
      <c r="E178" s="154" t="s">
        <v>356</v>
      </c>
      <c r="F178" s="81" t="s">
        <v>219</v>
      </c>
      <c r="G178" s="82" t="s">
        <v>20</v>
      </c>
      <c r="H178" s="155">
        <f>IF(Requirements!$G178="Essential",9,IF(Requirements!$G178="Advanced",3,1))</f>
        <v>9</v>
      </c>
      <c r="I178" s="156">
        <v>4</v>
      </c>
      <c r="J178" s="157">
        <f>Requirements!$H$2:$H$298*(Requirements!$I$2:$I$298)</f>
        <v>36</v>
      </c>
      <c r="K178" s="158"/>
      <c r="L178" s="159"/>
      <c r="M178" s="160">
        <f>Requirements!$H$2:$H$298*(IF(Requirements!$L$2:$L$298&gt;0,Requirements!$L$2:$L$298,0))</f>
        <v>0</v>
      </c>
      <c r="N178" s="161"/>
      <c r="O178" s="159">
        <v>0</v>
      </c>
      <c r="P178" s="155">
        <f>_xlfn.SINGLE(Requirements!$H$2:$H$298)*(IF(_xlfn.SINGLE(Requirements!$O$2:$O$298)&gt;0,_xlfn.SINGLE(Requirements!$O$2:$O$298),0))</f>
        <v>0</v>
      </c>
      <c r="Q178" s="161"/>
      <c r="R178" s="159"/>
      <c r="S178" s="155">
        <f>_xlfn.SINGLE(Requirements!$H$2:$H$298)*(IF(_xlfn.SINGLE(Requirements!$R$2:$R$298)&gt;0,_xlfn.SINGLE(Requirements!$R$2:$R$298),0))</f>
        <v>0</v>
      </c>
    </row>
    <row r="179" spans="1:19" ht="39" customHeight="1" x14ac:dyDescent="0.55000000000000004">
      <c r="A179" s="174">
        <v>177</v>
      </c>
      <c r="B179" s="151" t="s">
        <v>28</v>
      </c>
      <c r="C179" s="152" t="s">
        <v>30</v>
      </c>
      <c r="D179" s="153" t="s">
        <v>135</v>
      </c>
      <c r="E179" s="154" t="s">
        <v>357</v>
      </c>
      <c r="F179" s="81" t="s">
        <v>219</v>
      </c>
      <c r="G179" s="82" t="s">
        <v>20</v>
      </c>
      <c r="H179" s="155">
        <f>IF(Requirements!$G179="Essential",9,IF(Requirements!$G179="Advanced",3,1))</f>
        <v>9</v>
      </c>
      <c r="I179" s="156">
        <v>4</v>
      </c>
      <c r="J179" s="157">
        <f>Requirements!$H$2:$H$298*(Requirements!$I$2:$I$298)</f>
        <v>36</v>
      </c>
      <c r="K179" s="158"/>
      <c r="L179" s="159"/>
      <c r="M179" s="160">
        <f>Requirements!$H$2:$H$298*(IF(Requirements!$L$2:$L$298&gt;0,Requirements!$L$2:$L$298,0))</f>
        <v>0</v>
      </c>
      <c r="N179" s="161"/>
      <c r="O179" s="159">
        <v>0</v>
      </c>
      <c r="P179" s="155">
        <f>_xlfn.SINGLE(Requirements!$H$2:$H$298)*(IF(_xlfn.SINGLE(Requirements!$O$2:$O$298)&gt;0,_xlfn.SINGLE(Requirements!$O$2:$O$298),0))</f>
        <v>0</v>
      </c>
      <c r="Q179" s="161"/>
      <c r="R179" s="159"/>
      <c r="S179" s="155">
        <f>_xlfn.SINGLE(Requirements!$H$2:$H$298)*(IF(_xlfn.SINGLE(Requirements!$R$2:$R$298)&gt;0,_xlfn.SINGLE(Requirements!$R$2:$R$298),0))</f>
        <v>0</v>
      </c>
    </row>
    <row r="180" spans="1:19" ht="39" customHeight="1" x14ac:dyDescent="0.55000000000000004">
      <c r="A180" s="174">
        <v>178</v>
      </c>
      <c r="B180" s="151" t="s">
        <v>28</v>
      </c>
      <c r="C180" s="152" t="s">
        <v>30</v>
      </c>
      <c r="D180" s="153" t="s">
        <v>135</v>
      </c>
      <c r="E180" s="154" t="s">
        <v>358</v>
      </c>
      <c r="F180" s="81" t="s">
        <v>219</v>
      </c>
      <c r="G180" s="82" t="s">
        <v>20</v>
      </c>
      <c r="H180" s="155">
        <f>IF(Requirements!$G180="Essential",9,IF(Requirements!$G180="Advanced",3,1))</f>
        <v>9</v>
      </c>
      <c r="I180" s="156">
        <v>4</v>
      </c>
      <c r="J180" s="157">
        <f>Requirements!$H$2:$H$298*(Requirements!$I$2:$I$298)</f>
        <v>36</v>
      </c>
      <c r="K180" s="158"/>
      <c r="L180" s="159"/>
      <c r="M180" s="160">
        <f>Requirements!$H$2:$H$298*(IF(Requirements!$L$2:$L$298&gt;0,Requirements!$L$2:$L$298,0))</f>
        <v>0</v>
      </c>
      <c r="N180" s="161"/>
      <c r="O180" s="159">
        <v>0</v>
      </c>
      <c r="P180" s="155">
        <f>_xlfn.SINGLE(Requirements!$H$2:$H$298)*(IF(_xlfn.SINGLE(Requirements!$O$2:$O$298)&gt;0,_xlfn.SINGLE(Requirements!$O$2:$O$298),0))</f>
        <v>0</v>
      </c>
      <c r="Q180" s="161"/>
      <c r="R180" s="159"/>
      <c r="S180" s="155">
        <f>_xlfn.SINGLE(Requirements!$H$2:$H$298)*(IF(_xlfn.SINGLE(Requirements!$R$2:$R$298)&gt;0,_xlfn.SINGLE(Requirements!$R$2:$R$298),0))</f>
        <v>0</v>
      </c>
    </row>
    <row r="181" spans="1:19" ht="39" customHeight="1" x14ac:dyDescent="0.55000000000000004">
      <c r="A181" s="174">
        <v>179</v>
      </c>
      <c r="B181" s="151" t="s">
        <v>28</v>
      </c>
      <c r="C181" s="152" t="s">
        <v>30</v>
      </c>
      <c r="D181" s="153" t="s">
        <v>135</v>
      </c>
      <c r="E181" s="154" t="s">
        <v>359</v>
      </c>
      <c r="F181" s="81" t="s">
        <v>219</v>
      </c>
      <c r="G181" s="82" t="s">
        <v>20</v>
      </c>
      <c r="H181" s="155">
        <f>IF(Requirements!$G181="Essential",9,IF(Requirements!$G181="Advanced",3,1))</f>
        <v>9</v>
      </c>
      <c r="I181" s="156">
        <v>4</v>
      </c>
      <c r="J181" s="157">
        <f>Requirements!$H$2:$H$298*(Requirements!$I$2:$I$298)</f>
        <v>36</v>
      </c>
      <c r="K181" s="158"/>
      <c r="L181" s="159"/>
      <c r="M181" s="160">
        <f>Requirements!$H$2:$H$298*(IF(Requirements!$L$2:$L$298&gt;0,Requirements!$L$2:$L$298,0))</f>
        <v>0</v>
      </c>
      <c r="N181" s="161"/>
      <c r="O181" s="159">
        <v>0</v>
      </c>
      <c r="P181" s="155">
        <f>_xlfn.SINGLE(Requirements!$H$2:$H$298)*(IF(_xlfn.SINGLE(Requirements!$O$2:$O$298)&gt;0,_xlfn.SINGLE(Requirements!$O$2:$O$298),0))</f>
        <v>0</v>
      </c>
      <c r="Q181" s="161"/>
      <c r="R181" s="159"/>
      <c r="S181" s="155">
        <f>_xlfn.SINGLE(Requirements!$H$2:$H$298)*(IF(_xlfn.SINGLE(Requirements!$R$2:$R$298)&gt;0,_xlfn.SINGLE(Requirements!$R$2:$R$298),0))</f>
        <v>0</v>
      </c>
    </row>
    <row r="182" spans="1:19" ht="39" customHeight="1" x14ac:dyDescent="0.55000000000000004">
      <c r="A182" s="174">
        <v>180</v>
      </c>
      <c r="B182" s="151" t="s">
        <v>28</v>
      </c>
      <c r="C182" s="152" t="s">
        <v>30</v>
      </c>
      <c r="D182" s="153" t="s">
        <v>135</v>
      </c>
      <c r="E182" s="154" t="s">
        <v>360</v>
      </c>
      <c r="F182" s="81" t="s">
        <v>219</v>
      </c>
      <c r="G182" s="82" t="s">
        <v>20</v>
      </c>
      <c r="H182" s="155">
        <f>IF(Requirements!$G182="Essential",9,IF(Requirements!$G182="Advanced",3,1))</f>
        <v>9</v>
      </c>
      <c r="I182" s="156">
        <v>4</v>
      </c>
      <c r="J182" s="157">
        <f>Requirements!$H$2:$H$298*(Requirements!$I$2:$I$298)</f>
        <v>36</v>
      </c>
      <c r="K182" s="158"/>
      <c r="L182" s="159"/>
      <c r="M182" s="160">
        <f>Requirements!$H$2:$H$298*(IF(Requirements!$L$2:$L$298&gt;0,Requirements!$L$2:$L$298,0))</f>
        <v>0</v>
      </c>
      <c r="N182" s="161"/>
      <c r="O182" s="159">
        <v>0</v>
      </c>
      <c r="P182" s="155">
        <f>_xlfn.SINGLE(Requirements!$H$2:$H$298)*(IF(_xlfn.SINGLE(Requirements!$O$2:$O$298)&gt;0,_xlfn.SINGLE(Requirements!$O$2:$O$298),0))</f>
        <v>0</v>
      </c>
      <c r="Q182" s="161"/>
      <c r="R182" s="159"/>
      <c r="S182" s="155">
        <f>_xlfn.SINGLE(Requirements!$H$2:$H$298)*(IF(_xlfn.SINGLE(Requirements!$R$2:$R$298)&gt;0,_xlfn.SINGLE(Requirements!$R$2:$R$298),0))</f>
        <v>0</v>
      </c>
    </row>
    <row r="183" spans="1:19" ht="39" customHeight="1" x14ac:dyDescent="0.55000000000000004">
      <c r="A183" s="174">
        <v>181</v>
      </c>
      <c r="B183" s="151" t="s">
        <v>28</v>
      </c>
      <c r="C183" s="152" t="s">
        <v>30</v>
      </c>
      <c r="D183" s="153" t="s">
        <v>135</v>
      </c>
      <c r="E183" s="154" t="s">
        <v>361</v>
      </c>
      <c r="F183" s="81" t="s">
        <v>219</v>
      </c>
      <c r="G183" s="82" t="s">
        <v>20</v>
      </c>
      <c r="H183" s="155">
        <f>IF(Requirements!$G183="Essential",9,IF(Requirements!$G183="Advanced",3,1))</f>
        <v>9</v>
      </c>
      <c r="I183" s="156">
        <v>4</v>
      </c>
      <c r="J183" s="157">
        <f>Requirements!$H$2:$H$298*(Requirements!$I$2:$I$298)</f>
        <v>36</v>
      </c>
      <c r="K183" s="158"/>
      <c r="L183" s="159"/>
      <c r="M183" s="160">
        <f>Requirements!$H$2:$H$298*(IF(Requirements!$L$2:$L$298&gt;0,Requirements!$L$2:$L$298,0))</f>
        <v>0</v>
      </c>
      <c r="N183" s="161"/>
      <c r="O183" s="159">
        <v>0</v>
      </c>
      <c r="P183" s="155">
        <f>_xlfn.SINGLE(Requirements!$H$2:$H$298)*(IF(_xlfn.SINGLE(Requirements!$O$2:$O$298)&gt;0,_xlfn.SINGLE(Requirements!$O$2:$O$298),0))</f>
        <v>0</v>
      </c>
      <c r="Q183" s="161"/>
      <c r="R183" s="159"/>
      <c r="S183" s="155">
        <f>_xlfn.SINGLE(Requirements!$H$2:$H$298)*(IF(_xlfn.SINGLE(Requirements!$R$2:$R$298)&gt;0,_xlfn.SINGLE(Requirements!$R$2:$R$298),0))</f>
        <v>0</v>
      </c>
    </row>
    <row r="184" spans="1:19" ht="39" customHeight="1" x14ac:dyDescent="0.55000000000000004">
      <c r="A184" s="174">
        <v>182</v>
      </c>
      <c r="B184" s="151" t="s">
        <v>28</v>
      </c>
      <c r="C184" s="152" t="s">
        <v>30</v>
      </c>
      <c r="D184" s="153" t="s">
        <v>135</v>
      </c>
      <c r="E184" s="154" t="s">
        <v>362</v>
      </c>
      <c r="F184" s="81" t="s">
        <v>219</v>
      </c>
      <c r="G184" s="82" t="s">
        <v>21</v>
      </c>
      <c r="H184" s="155">
        <f>IF(Requirements!$G184="Essential",9,IF(Requirements!$G184="Advanced",3,1))</f>
        <v>3</v>
      </c>
      <c r="I184" s="156">
        <v>4</v>
      </c>
      <c r="J184" s="157">
        <f>Requirements!$H$2:$H$298*(Requirements!$I$2:$I$298)</f>
        <v>12</v>
      </c>
      <c r="K184" s="158"/>
      <c r="L184" s="159"/>
      <c r="M184" s="160">
        <f>Requirements!$H$2:$H$298*(IF(Requirements!$L$2:$L$298&gt;0,Requirements!$L$2:$L$298,0))</f>
        <v>0</v>
      </c>
      <c r="N184" s="161"/>
      <c r="O184" s="159">
        <v>0</v>
      </c>
      <c r="P184" s="155">
        <f>_xlfn.SINGLE(Requirements!$H$2:$H$298)*(IF(_xlfn.SINGLE(Requirements!$O$2:$O$298)&gt;0,_xlfn.SINGLE(Requirements!$O$2:$O$298),0))</f>
        <v>0</v>
      </c>
      <c r="Q184" s="161"/>
      <c r="R184" s="159"/>
      <c r="S184" s="155">
        <f>_xlfn.SINGLE(Requirements!$H$2:$H$298)*(IF(_xlfn.SINGLE(Requirements!$R$2:$R$298)&gt;0,_xlfn.SINGLE(Requirements!$R$2:$R$298),0))</f>
        <v>0</v>
      </c>
    </row>
    <row r="185" spans="1:19" ht="39" customHeight="1" x14ac:dyDescent="0.55000000000000004">
      <c r="A185" s="174">
        <v>183</v>
      </c>
      <c r="B185" s="151" t="s">
        <v>28</v>
      </c>
      <c r="C185" s="152" t="s">
        <v>30</v>
      </c>
      <c r="D185" s="153" t="s">
        <v>135</v>
      </c>
      <c r="E185" s="154" t="s">
        <v>363</v>
      </c>
      <c r="F185" s="81" t="s">
        <v>219</v>
      </c>
      <c r="G185" s="82" t="s">
        <v>21</v>
      </c>
      <c r="H185" s="155">
        <f>IF(Requirements!$G185="Essential",9,IF(Requirements!$G185="Advanced",3,1))</f>
        <v>3</v>
      </c>
      <c r="I185" s="156">
        <v>4</v>
      </c>
      <c r="J185" s="157">
        <f>Requirements!$H$2:$H$298*(Requirements!$I$2:$I$298)</f>
        <v>12</v>
      </c>
      <c r="K185" s="158"/>
      <c r="L185" s="159"/>
      <c r="M185" s="160">
        <f>Requirements!$H$2:$H$298*(IF(Requirements!$L$2:$L$298&gt;0,Requirements!$L$2:$L$298,0))</f>
        <v>0</v>
      </c>
      <c r="N185" s="161"/>
      <c r="O185" s="159">
        <v>0</v>
      </c>
      <c r="P185" s="155">
        <f>_xlfn.SINGLE(Requirements!$H$2:$H$298)*(IF(_xlfn.SINGLE(Requirements!$O$2:$O$298)&gt;0,_xlfn.SINGLE(Requirements!$O$2:$O$298),0))</f>
        <v>0</v>
      </c>
      <c r="Q185" s="161"/>
      <c r="R185" s="159"/>
      <c r="S185" s="155">
        <f>_xlfn.SINGLE(Requirements!$H$2:$H$298)*(IF(_xlfn.SINGLE(Requirements!$R$2:$R$298)&gt;0,_xlfn.SINGLE(Requirements!$R$2:$R$298),0))</f>
        <v>0</v>
      </c>
    </row>
    <row r="186" spans="1:19" ht="39" customHeight="1" x14ac:dyDescent="0.55000000000000004">
      <c r="A186" s="174">
        <v>184</v>
      </c>
      <c r="B186" s="151" t="s">
        <v>28</v>
      </c>
      <c r="C186" s="152" t="s">
        <v>30</v>
      </c>
      <c r="D186" s="153" t="s">
        <v>135</v>
      </c>
      <c r="E186" s="154" t="s">
        <v>364</v>
      </c>
      <c r="F186" s="81" t="s">
        <v>219</v>
      </c>
      <c r="G186" s="82" t="s">
        <v>21</v>
      </c>
      <c r="H186" s="155">
        <f>IF(Requirements!$G186="Essential",9,IF(Requirements!$G186="Advanced",3,1))</f>
        <v>3</v>
      </c>
      <c r="I186" s="156">
        <v>4</v>
      </c>
      <c r="J186" s="157">
        <f>Requirements!$H$2:$H$298*(Requirements!$I$2:$I$298)</f>
        <v>12</v>
      </c>
      <c r="K186" s="158"/>
      <c r="L186" s="159"/>
      <c r="M186" s="160">
        <f>Requirements!$H$2:$H$298*(IF(Requirements!$L$2:$L$298&gt;0,Requirements!$L$2:$L$298,0))</f>
        <v>0</v>
      </c>
      <c r="N186" s="161"/>
      <c r="O186" s="159">
        <v>0</v>
      </c>
      <c r="P186" s="155">
        <f>_xlfn.SINGLE(Requirements!$H$2:$H$298)*(IF(_xlfn.SINGLE(Requirements!$O$2:$O$298)&gt;0,_xlfn.SINGLE(Requirements!$O$2:$O$298),0))</f>
        <v>0</v>
      </c>
      <c r="Q186" s="161"/>
      <c r="R186" s="159"/>
      <c r="S186" s="155">
        <f>_xlfn.SINGLE(Requirements!$H$2:$H$298)*(IF(_xlfn.SINGLE(Requirements!$R$2:$R$298)&gt;0,_xlfn.SINGLE(Requirements!$R$2:$R$298),0))</f>
        <v>0</v>
      </c>
    </row>
    <row r="187" spans="1:19" ht="39" customHeight="1" x14ac:dyDescent="0.55000000000000004">
      <c r="A187" s="174">
        <v>185</v>
      </c>
      <c r="B187" s="151" t="s">
        <v>28</v>
      </c>
      <c r="C187" s="152" t="s">
        <v>30</v>
      </c>
      <c r="D187" s="153" t="s">
        <v>135</v>
      </c>
      <c r="E187" s="154" t="s">
        <v>365</v>
      </c>
      <c r="F187" s="81" t="s">
        <v>219</v>
      </c>
      <c r="G187" s="82" t="s">
        <v>21</v>
      </c>
      <c r="H187" s="155">
        <f>IF(Requirements!$G187="Essential",9,IF(Requirements!$G187="Advanced",3,1))</f>
        <v>3</v>
      </c>
      <c r="I187" s="156">
        <v>4</v>
      </c>
      <c r="J187" s="157">
        <f>Requirements!$H$2:$H$298*(Requirements!$I$2:$I$298)</f>
        <v>12</v>
      </c>
      <c r="K187" s="158"/>
      <c r="L187" s="159"/>
      <c r="M187" s="160">
        <f>Requirements!$H$2:$H$298*(IF(Requirements!$L$2:$L$298&gt;0,Requirements!$L$2:$L$298,0))</f>
        <v>0</v>
      </c>
      <c r="N187" s="161"/>
      <c r="O187" s="159">
        <v>0</v>
      </c>
      <c r="P187" s="155">
        <f>_xlfn.SINGLE(Requirements!$H$2:$H$298)*(IF(_xlfn.SINGLE(Requirements!$O$2:$O$298)&gt;0,_xlfn.SINGLE(Requirements!$O$2:$O$298),0))</f>
        <v>0</v>
      </c>
      <c r="Q187" s="161"/>
      <c r="R187" s="159"/>
      <c r="S187" s="155">
        <f>_xlfn.SINGLE(Requirements!$H$2:$H$298)*(IF(_xlfn.SINGLE(Requirements!$R$2:$R$298)&gt;0,_xlfn.SINGLE(Requirements!$R$2:$R$298),0))</f>
        <v>0</v>
      </c>
    </row>
    <row r="188" spans="1:19" ht="39" customHeight="1" x14ac:dyDescent="0.55000000000000004">
      <c r="A188" s="174">
        <v>186</v>
      </c>
      <c r="B188" s="151" t="s">
        <v>28</v>
      </c>
      <c r="C188" s="152" t="s">
        <v>30</v>
      </c>
      <c r="D188" s="153" t="s">
        <v>136</v>
      </c>
      <c r="E188" s="154" t="s">
        <v>366</v>
      </c>
      <c r="F188" s="81" t="s">
        <v>219</v>
      </c>
      <c r="G188" s="82" t="s">
        <v>20</v>
      </c>
      <c r="H188" s="155">
        <f>IF(Requirements!$G188="Essential",9,IF(Requirements!$G188="Advanced",3,1))</f>
        <v>9</v>
      </c>
      <c r="I188" s="156">
        <v>4</v>
      </c>
      <c r="J188" s="157">
        <f>Requirements!$H$2:$H$298*(Requirements!$I$2:$I$298)</f>
        <v>36</v>
      </c>
      <c r="K188" s="158"/>
      <c r="L188" s="159"/>
      <c r="M188" s="160">
        <f>Requirements!$H$2:$H$298*(IF(Requirements!$L$2:$L$298&gt;0,Requirements!$L$2:$L$298,0))</f>
        <v>0</v>
      </c>
      <c r="N188" s="161"/>
      <c r="O188" s="159">
        <v>0</v>
      </c>
      <c r="P188" s="155">
        <f>_xlfn.SINGLE(Requirements!$H$2:$H$298)*(IF(_xlfn.SINGLE(Requirements!$O$2:$O$298)&gt;0,_xlfn.SINGLE(Requirements!$O$2:$O$298),0))</f>
        <v>0</v>
      </c>
      <c r="Q188" s="161"/>
      <c r="R188" s="159"/>
      <c r="S188" s="155">
        <f>_xlfn.SINGLE(Requirements!$H$2:$H$298)*(IF(_xlfn.SINGLE(Requirements!$R$2:$R$298)&gt;0,_xlfn.SINGLE(Requirements!$R$2:$R$298),0))</f>
        <v>0</v>
      </c>
    </row>
    <row r="189" spans="1:19" ht="39" customHeight="1" x14ac:dyDescent="0.55000000000000004">
      <c r="A189" s="174">
        <v>187</v>
      </c>
      <c r="B189" s="151" t="s">
        <v>28</v>
      </c>
      <c r="C189" s="152" t="s">
        <v>30</v>
      </c>
      <c r="D189" s="153" t="s">
        <v>136</v>
      </c>
      <c r="E189" s="154" t="s">
        <v>367</v>
      </c>
      <c r="F189" s="81" t="s">
        <v>219</v>
      </c>
      <c r="G189" s="82" t="s">
        <v>20</v>
      </c>
      <c r="H189" s="155">
        <f>IF(Requirements!$G189="Essential",9,IF(Requirements!$G189="Advanced",3,1))</f>
        <v>9</v>
      </c>
      <c r="I189" s="156">
        <v>4</v>
      </c>
      <c r="J189" s="157">
        <f>Requirements!$H$2:$H$298*(Requirements!$I$2:$I$298)</f>
        <v>36</v>
      </c>
      <c r="K189" s="158"/>
      <c r="L189" s="159"/>
      <c r="M189" s="160">
        <f>Requirements!$H$2:$H$298*(IF(Requirements!$L$2:$L$298&gt;0,Requirements!$L$2:$L$298,0))</f>
        <v>0</v>
      </c>
      <c r="N189" s="161"/>
      <c r="O189" s="159">
        <v>0</v>
      </c>
      <c r="P189" s="155">
        <f>_xlfn.SINGLE(Requirements!$H$2:$H$298)*(IF(_xlfn.SINGLE(Requirements!$O$2:$O$298)&gt;0,_xlfn.SINGLE(Requirements!$O$2:$O$298),0))</f>
        <v>0</v>
      </c>
      <c r="Q189" s="161"/>
      <c r="R189" s="159"/>
      <c r="S189" s="155">
        <f>_xlfn.SINGLE(Requirements!$H$2:$H$298)*(IF(_xlfn.SINGLE(Requirements!$R$2:$R$298)&gt;0,_xlfn.SINGLE(Requirements!$R$2:$R$298),0))</f>
        <v>0</v>
      </c>
    </row>
    <row r="190" spans="1:19" ht="39" customHeight="1" x14ac:dyDescent="0.55000000000000004">
      <c r="A190" s="174">
        <v>188</v>
      </c>
      <c r="B190" s="151" t="s">
        <v>28</v>
      </c>
      <c r="C190" s="152" t="s">
        <v>30</v>
      </c>
      <c r="D190" s="153" t="s">
        <v>136</v>
      </c>
      <c r="E190" s="154" t="s">
        <v>368</v>
      </c>
      <c r="F190" s="81" t="s">
        <v>219</v>
      </c>
      <c r="G190" s="82" t="s">
        <v>20</v>
      </c>
      <c r="H190" s="155">
        <f>IF(Requirements!$G190="Essential",9,IF(Requirements!$G190="Advanced",3,1))</f>
        <v>9</v>
      </c>
      <c r="I190" s="156">
        <v>4</v>
      </c>
      <c r="J190" s="157">
        <f>Requirements!$H$2:$H$298*(Requirements!$I$2:$I$298)</f>
        <v>36</v>
      </c>
      <c r="K190" s="158"/>
      <c r="L190" s="159"/>
      <c r="M190" s="160">
        <f>Requirements!$H$2:$H$298*(IF(Requirements!$L$2:$L$298&gt;0,Requirements!$L$2:$L$298,0))</f>
        <v>0</v>
      </c>
      <c r="N190" s="161"/>
      <c r="O190" s="159">
        <v>0</v>
      </c>
      <c r="P190" s="155">
        <f>_xlfn.SINGLE(Requirements!$H$2:$H$298)*(IF(_xlfn.SINGLE(Requirements!$O$2:$O$298)&gt;0,_xlfn.SINGLE(Requirements!$O$2:$O$298),0))</f>
        <v>0</v>
      </c>
      <c r="Q190" s="161"/>
      <c r="R190" s="159"/>
      <c r="S190" s="155">
        <f>_xlfn.SINGLE(Requirements!$H$2:$H$298)*(IF(_xlfn.SINGLE(Requirements!$R$2:$R$298)&gt;0,_xlfn.SINGLE(Requirements!$R$2:$R$298),0))</f>
        <v>0</v>
      </c>
    </row>
    <row r="191" spans="1:19" ht="39" customHeight="1" x14ac:dyDescent="0.55000000000000004">
      <c r="A191" s="174">
        <v>189</v>
      </c>
      <c r="B191" s="151" t="s">
        <v>28</v>
      </c>
      <c r="C191" s="152" t="s">
        <v>30</v>
      </c>
      <c r="D191" s="153" t="s">
        <v>136</v>
      </c>
      <c r="E191" s="154" t="s">
        <v>369</v>
      </c>
      <c r="F191" s="81" t="s">
        <v>219</v>
      </c>
      <c r="G191" s="82" t="s">
        <v>20</v>
      </c>
      <c r="H191" s="155">
        <f>IF(Requirements!$G191="Essential",9,IF(Requirements!$G191="Advanced",3,1))</f>
        <v>9</v>
      </c>
      <c r="I191" s="156">
        <v>4</v>
      </c>
      <c r="J191" s="157">
        <f>Requirements!$H$2:$H$298*(Requirements!$I$2:$I$298)</f>
        <v>36</v>
      </c>
      <c r="K191" s="158"/>
      <c r="L191" s="159"/>
      <c r="M191" s="160">
        <f>Requirements!$H$2:$H$298*(IF(Requirements!$L$2:$L$298&gt;0,Requirements!$L$2:$L$298,0))</f>
        <v>0</v>
      </c>
      <c r="N191" s="161"/>
      <c r="O191" s="159">
        <v>0</v>
      </c>
      <c r="P191" s="155">
        <f>_xlfn.SINGLE(Requirements!$H$2:$H$298)*(IF(_xlfn.SINGLE(Requirements!$O$2:$O$298)&gt;0,_xlfn.SINGLE(Requirements!$O$2:$O$298),0))</f>
        <v>0</v>
      </c>
      <c r="Q191" s="161"/>
      <c r="R191" s="159"/>
      <c r="S191" s="155">
        <f>_xlfn.SINGLE(Requirements!$H$2:$H$298)*(IF(_xlfn.SINGLE(Requirements!$R$2:$R$298)&gt;0,_xlfn.SINGLE(Requirements!$R$2:$R$298),0))</f>
        <v>0</v>
      </c>
    </row>
    <row r="192" spans="1:19" ht="39" customHeight="1" x14ac:dyDescent="0.55000000000000004">
      <c r="A192" s="174">
        <v>190</v>
      </c>
      <c r="B192" s="151" t="s">
        <v>28</v>
      </c>
      <c r="C192" s="152" t="s">
        <v>30</v>
      </c>
      <c r="D192" s="153" t="s">
        <v>136</v>
      </c>
      <c r="E192" s="154" t="s">
        <v>370</v>
      </c>
      <c r="F192" s="81" t="s">
        <v>219</v>
      </c>
      <c r="G192" s="82" t="s">
        <v>20</v>
      </c>
      <c r="H192" s="155">
        <f>IF(Requirements!$G192="Essential",9,IF(Requirements!$G192="Advanced",3,1))</f>
        <v>9</v>
      </c>
      <c r="I192" s="156">
        <v>4</v>
      </c>
      <c r="J192" s="157">
        <f>Requirements!$H$2:$H$298*(Requirements!$I$2:$I$298)</f>
        <v>36</v>
      </c>
      <c r="K192" s="158"/>
      <c r="L192" s="159"/>
      <c r="M192" s="160">
        <f>Requirements!$H$2:$H$298*(IF(Requirements!$L$2:$L$298&gt;0,Requirements!$L$2:$L$298,0))</f>
        <v>0</v>
      </c>
      <c r="N192" s="161"/>
      <c r="O192" s="159">
        <v>0</v>
      </c>
      <c r="P192" s="155">
        <f>_xlfn.SINGLE(Requirements!$H$2:$H$298)*(IF(_xlfn.SINGLE(Requirements!$O$2:$O$298)&gt;0,_xlfn.SINGLE(Requirements!$O$2:$O$298),0))</f>
        <v>0</v>
      </c>
      <c r="Q192" s="161"/>
      <c r="R192" s="159"/>
      <c r="S192" s="155">
        <f>_xlfn.SINGLE(Requirements!$H$2:$H$298)*(IF(_xlfn.SINGLE(Requirements!$R$2:$R$298)&gt;0,_xlfn.SINGLE(Requirements!$R$2:$R$298),0))</f>
        <v>0</v>
      </c>
    </row>
    <row r="193" spans="1:19" ht="39" customHeight="1" x14ac:dyDescent="0.55000000000000004">
      <c r="A193" s="174">
        <v>191</v>
      </c>
      <c r="B193" s="151" t="s">
        <v>28</v>
      </c>
      <c r="C193" s="152" t="s">
        <v>30</v>
      </c>
      <c r="D193" s="153" t="s">
        <v>136</v>
      </c>
      <c r="E193" s="154" t="s">
        <v>371</v>
      </c>
      <c r="F193" s="81" t="s">
        <v>219</v>
      </c>
      <c r="G193" s="82" t="s">
        <v>21</v>
      </c>
      <c r="H193" s="155">
        <f>IF(Requirements!$G193="Essential",9,IF(Requirements!$G193="Advanced",3,1))</f>
        <v>3</v>
      </c>
      <c r="I193" s="156">
        <v>4</v>
      </c>
      <c r="J193" s="157">
        <f>Requirements!$H$2:$H$298*(Requirements!$I$2:$I$298)</f>
        <v>12</v>
      </c>
      <c r="K193" s="158"/>
      <c r="L193" s="159"/>
      <c r="M193" s="160">
        <f>Requirements!$H$2:$H$298*(IF(Requirements!$L$2:$L$298&gt;0,Requirements!$L$2:$L$298,0))</f>
        <v>0</v>
      </c>
      <c r="N193" s="161"/>
      <c r="O193" s="159">
        <v>0</v>
      </c>
      <c r="P193" s="155">
        <f>_xlfn.SINGLE(Requirements!$H$2:$H$298)*(IF(_xlfn.SINGLE(Requirements!$O$2:$O$298)&gt;0,_xlfn.SINGLE(Requirements!$O$2:$O$298),0))</f>
        <v>0</v>
      </c>
      <c r="Q193" s="161"/>
      <c r="R193" s="159"/>
      <c r="S193" s="155">
        <f>_xlfn.SINGLE(Requirements!$H$2:$H$298)*(IF(_xlfn.SINGLE(Requirements!$R$2:$R$298)&gt;0,_xlfn.SINGLE(Requirements!$R$2:$R$298),0))</f>
        <v>0</v>
      </c>
    </row>
    <row r="194" spans="1:19" ht="39" customHeight="1" x14ac:dyDescent="0.55000000000000004">
      <c r="A194" s="174">
        <v>192</v>
      </c>
      <c r="B194" s="151" t="s">
        <v>28</v>
      </c>
      <c r="C194" s="152" t="s">
        <v>30</v>
      </c>
      <c r="D194" s="153" t="s">
        <v>136</v>
      </c>
      <c r="E194" s="154" t="s">
        <v>372</v>
      </c>
      <c r="F194" s="81" t="s">
        <v>219</v>
      </c>
      <c r="G194" s="82" t="s">
        <v>21</v>
      </c>
      <c r="H194" s="155">
        <f>IF(Requirements!$G194="Essential",9,IF(Requirements!$G194="Advanced",3,1))</f>
        <v>3</v>
      </c>
      <c r="I194" s="156">
        <v>4</v>
      </c>
      <c r="J194" s="157">
        <f>Requirements!$H$2:$H$298*(Requirements!$I$2:$I$298)</f>
        <v>12</v>
      </c>
      <c r="K194" s="158"/>
      <c r="L194" s="159"/>
      <c r="M194" s="160">
        <f>Requirements!$H$2:$H$298*(IF(Requirements!$L$2:$L$298&gt;0,Requirements!$L$2:$L$298,0))</f>
        <v>0</v>
      </c>
      <c r="N194" s="161"/>
      <c r="O194" s="159">
        <v>0</v>
      </c>
      <c r="P194" s="155">
        <f>_xlfn.SINGLE(Requirements!$H$2:$H$298)*(IF(_xlfn.SINGLE(Requirements!$O$2:$O$298)&gt;0,_xlfn.SINGLE(Requirements!$O$2:$O$298),0))</f>
        <v>0</v>
      </c>
      <c r="Q194" s="161"/>
      <c r="R194" s="159"/>
      <c r="S194" s="155">
        <f>_xlfn.SINGLE(Requirements!$H$2:$H$298)*(IF(_xlfn.SINGLE(Requirements!$R$2:$R$298)&gt;0,_xlfn.SINGLE(Requirements!$R$2:$R$298),0))</f>
        <v>0</v>
      </c>
    </row>
    <row r="195" spans="1:19" ht="39" customHeight="1" x14ac:dyDescent="0.55000000000000004">
      <c r="A195" s="174">
        <v>193</v>
      </c>
      <c r="B195" s="151" t="s">
        <v>28</v>
      </c>
      <c r="C195" s="152" t="s">
        <v>30</v>
      </c>
      <c r="D195" s="153" t="s">
        <v>136</v>
      </c>
      <c r="E195" s="154" t="s">
        <v>373</v>
      </c>
      <c r="F195" s="81" t="s">
        <v>219</v>
      </c>
      <c r="G195" s="82" t="s">
        <v>21</v>
      </c>
      <c r="H195" s="155">
        <f>IF(Requirements!$G195="Essential",9,IF(Requirements!$G195="Advanced",3,1))</f>
        <v>3</v>
      </c>
      <c r="I195" s="156">
        <v>4</v>
      </c>
      <c r="J195" s="157">
        <f>Requirements!$H$2:$H$298*(Requirements!$I$2:$I$298)</f>
        <v>12</v>
      </c>
      <c r="K195" s="158"/>
      <c r="L195" s="159"/>
      <c r="M195" s="160">
        <f>Requirements!$H$2:$H$298*(IF(Requirements!$L$2:$L$298&gt;0,Requirements!$L$2:$L$298,0))</f>
        <v>0</v>
      </c>
      <c r="N195" s="161"/>
      <c r="O195" s="159">
        <v>0</v>
      </c>
      <c r="P195" s="155">
        <f>_xlfn.SINGLE(Requirements!$H$2:$H$298)*(IF(_xlfn.SINGLE(Requirements!$O$2:$O$298)&gt;0,_xlfn.SINGLE(Requirements!$O$2:$O$298),0))</f>
        <v>0</v>
      </c>
      <c r="Q195" s="161"/>
      <c r="R195" s="159"/>
      <c r="S195" s="155">
        <f>_xlfn.SINGLE(Requirements!$H$2:$H$298)*(IF(_xlfn.SINGLE(Requirements!$R$2:$R$298)&gt;0,_xlfn.SINGLE(Requirements!$R$2:$R$298),0))</f>
        <v>0</v>
      </c>
    </row>
    <row r="196" spans="1:19" ht="39" customHeight="1" x14ac:dyDescent="0.55000000000000004">
      <c r="A196" s="174">
        <v>194</v>
      </c>
      <c r="B196" s="151" t="s">
        <v>28</v>
      </c>
      <c r="C196" s="152" t="s">
        <v>30</v>
      </c>
      <c r="D196" s="153" t="s">
        <v>136</v>
      </c>
      <c r="E196" s="154" t="s">
        <v>374</v>
      </c>
      <c r="F196" s="81" t="s">
        <v>219</v>
      </c>
      <c r="G196" s="82" t="s">
        <v>21</v>
      </c>
      <c r="H196" s="155">
        <f>IF(Requirements!$G196="Essential",9,IF(Requirements!$G196="Advanced",3,1))</f>
        <v>3</v>
      </c>
      <c r="I196" s="156">
        <v>4</v>
      </c>
      <c r="J196" s="157">
        <f>Requirements!$H$2:$H$298*(Requirements!$I$2:$I$298)</f>
        <v>12</v>
      </c>
      <c r="K196" s="158"/>
      <c r="L196" s="159"/>
      <c r="M196" s="160">
        <f>Requirements!$H$2:$H$298*(IF(Requirements!$L$2:$L$298&gt;0,Requirements!$L$2:$L$298,0))</f>
        <v>0</v>
      </c>
      <c r="N196" s="161"/>
      <c r="O196" s="159">
        <v>0</v>
      </c>
      <c r="P196" s="155">
        <f>_xlfn.SINGLE(Requirements!$H$2:$H$298)*(IF(_xlfn.SINGLE(Requirements!$O$2:$O$298)&gt;0,_xlfn.SINGLE(Requirements!$O$2:$O$298),0))</f>
        <v>0</v>
      </c>
      <c r="Q196" s="161"/>
      <c r="R196" s="159"/>
      <c r="S196" s="155">
        <f>_xlfn.SINGLE(Requirements!$H$2:$H$298)*(IF(_xlfn.SINGLE(Requirements!$R$2:$R$298)&gt;0,_xlfn.SINGLE(Requirements!$R$2:$R$298),0))</f>
        <v>0</v>
      </c>
    </row>
    <row r="197" spans="1:19" ht="39" customHeight="1" x14ac:dyDescent="0.55000000000000004">
      <c r="A197" s="174">
        <v>195</v>
      </c>
      <c r="B197" s="151" t="s">
        <v>28</v>
      </c>
      <c r="C197" s="152" t="s">
        <v>30</v>
      </c>
      <c r="D197" s="153" t="s">
        <v>137</v>
      </c>
      <c r="E197" s="154" t="s">
        <v>375</v>
      </c>
      <c r="F197" s="81" t="s">
        <v>219</v>
      </c>
      <c r="G197" s="82" t="s">
        <v>20</v>
      </c>
      <c r="H197" s="155">
        <f>IF(Requirements!$G197="Essential",9,IF(Requirements!$G197="Advanced",3,1))</f>
        <v>9</v>
      </c>
      <c r="I197" s="156">
        <v>4</v>
      </c>
      <c r="J197" s="157">
        <f>Requirements!$H$2:$H$298*(Requirements!$I$2:$I$298)</f>
        <v>36</v>
      </c>
      <c r="K197" s="158"/>
      <c r="L197" s="159"/>
      <c r="M197" s="160">
        <f>Requirements!$H$2:$H$298*(IF(Requirements!$L$2:$L$298&gt;0,Requirements!$L$2:$L$298,0))</f>
        <v>0</v>
      </c>
      <c r="N197" s="161"/>
      <c r="O197" s="159">
        <v>0</v>
      </c>
      <c r="P197" s="155">
        <f>_xlfn.SINGLE(Requirements!$H$2:$H$298)*(IF(_xlfn.SINGLE(Requirements!$O$2:$O$298)&gt;0,_xlfn.SINGLE(Requirements!$O$2:$O$298),0))</f>
        <v>0</v>
      </c>
      <c r="Q197" s="161"/>
      <c r="R197" s="159"/>
      <c r="S197" s="155">
        <f>_xlfn.SINGLE(Requirements!$H$2:$H$298)*(IF(_xlfn.SINGLE(Requirements!$R$2:$R$298)&gt;0,_xlfn.SINGLE(Requirements!$R$2:$R$298),0))</f>
        <v>0</v>
      </c>
    </row>
    <row r="198" spans="1:19" ht="39" customHeight="1" x14ac:dyDescent="0.55000000000000004">
      <c r="A198" s="174">
        <v>196</v>
      </c>
      <c r="B198" s="151" t="s">
        <v>28</v>
      </c>
      <c r="C198" s="152" t="s">
        <v>30</v>
      </c>
      <c r="D198" s="153" t="s">
        <v>137</v>
      </c>
      <c r="E198" s="154" t="s">
        <v>376</v>
      </c>
      <c r="F198" s="81" t="s">
        <v>219</v>
      </c>
      <c r="G198" s="82" t="s">
        <v>20</v>
      </c>
      <c r="H198" s="155">
        <f>IF(Requirements!$G198="Essential",9,IF(Requirements!$G198="Advanced",3,1))</f>
        <v>9</v>
      </c>
      <c r="I198" s="156">
        <v>4</v>
      </c>
      <c r="J198" s="157">
        <f>Requirements!$H$2:$H$298*(Requirements!$I$2:$I$298)</f>
        <v>36</v>
      </c>
      <c r="K198" s="158"/>
      <c r="L198" s="159"/>
      <c r="M198" s="160">
        <f>Requirements!$H$2:$H$298*(IF(Requirements!$L$2:$L$298&gt;0,Requirements!$L$2:$L$298,0))</f>
        <v>0</v>
      </c>
      <c r="N198" s="161"/>
      <c r="O198" s="159">
        <v>0</v>
      </c>
      <c r="P198" s="155">
        <f>_xlfn.SINGLE(Requirements!$H$2:$H$298)*(IF(_xlfn.SINGLE(Requirements!$O$2:$O$298)&gt;0,_xlfn.SINGLE(Requirements!$O$2:$O$298),0))</f>
        <v>0</v>
      </c>
      <c r="Q198" s="161"/>
      <c r="R198" s="159"/>
      <c r="S198" s="155">
        <f>_xlfn.SINGLE(Requirements!$H$2:$H$298)*(IF(_xlfn.SINGLE(Requirements!$R$2:$R$298)&gt;0,_xlfn.SINGLE(Requirements!$R$2:$R$298),0))</f>
        <v>0</v>
      </c>
    </row>
    <row r="199" spans="1:19" ht="39" customHeight="1" x14ac:dyDescent="0.55000000000000004">
      <c r="A199" s="174">
        <v>197</v>
      </c>
      <c r="B199" s="151" t="s">
        <v>28</v>
      </c>
      <c r="C199" s="152" t="s">
        <v>30</v>
      </c>
      <c r="D199" s="153" t="s">
        <v>137</v>
      </c>
      <c r="E199" s="154" t="s">
        <v>377</v>
      </c>
      <c r="F199" s="81" t="s">
        <v>219</v>
      </c>
      <c r="G199" s="82" t="s">
        <v>20</v>
      </c>
      <c r="H199" s="155">
        <f>IF(Requirements!$G199="Essential",9,IF(Requirements!$G199="Advanced",3,1))</f>
        <v>9</v>
      </c>
      <c r="I199" s="156">
        <v>4</v>
      </c>
      <c r="J199" s="157">
        <f>Requirements!$H$2:$H$298*(Requirements!$I$2:$I$298)</f>
        <v>36</v>
      </c>
      <c r="K199" s="158"/>
      <c r="L199" s="159"/>
      <c r="M199" s="160">
        <f>Requirements!$H$2:$H$298*(IF(Requirements!$L$2:$L$298&gt;0,Requirements!$L$2:$L$298,0))</f>
        <v>0</v>
      </c>
      <c r="N199" s="161"/>
      <c r="O199" s="159">
        <v>0</v>
      </c>
      <c r="P199" s="155">
        <f>_xlfn.SINGLE(Requirements!$H$2:$H$298)*(IF(_xlfn.SINGLE(Requirements!$O$2:$O$298)&gt;0,_xlfn.SINGLE(Requirements!$O$2:$O$298),0))</f>
        <v>0</v>
      </c>
      <c r="Q199" s="161"/>
      <c r="R199" s="159"/>
      <c r="S199" s="155">
        <f>_xlfn.SINGLE(Requirements!$H$2:$H$298)*(IF(_xlfn.SINGLE(Requirements!$R$2:$R$298)&gt;0,_xlfn.SINGLE(Requirements!$R$2:$R$298),0))</f>
        <v>0</v>
      </c>
    </row>
    <row r="200" spans="1:19" ht="39" customHeight="1" x14ac:dyDescent="0.55000000000000004">
      <c r="A200" s="174">
        <v>198</v>
      </c>
      <c r="B200" s="151" t="s">
        <v>28</v>
      </c>
      <c r="C200" s="152" t="s">
        <v>30</v>
      </c>
      <c r="D200" s="153" t="s">
        <v>137</v>
      </c>
      <c r="E200" s="154" t="s">
        <v>378</v>
      </c>
      <c r="F200" s="81" t="s">
        <v>219</v>
      </c>
      <c r="G200" s="82" t="s">
        <v>21</v>
      </c>
      <c r="H200" s="155">
        <f>IF(Requirements!$G200="Essential",9,IF(Requirements!$G200="Advanced",3,1))</f>
        <v>3</v>
      </c>
      <c r="I200" s="156">
        <v>4</v>
      </c>
      <c r="J200" s="157">
        <f>Requirements!$H$2:$H$298*(Requirements!$I$2:$I$298)</f>
        <v>12</v>
      </c>
      <c r="K200" s="158"/>
      <c r="L200" s="159"/>
      <c r="M200" s="160">
        <f>Requirements!$H$2:$H$298*(IF(Requirements!$L$2:$L$298&gt;0,Requirements!$L$2:$L$298,0))</f>
        <v>0</v>
      </c>
      <c r="N200" s="161"/>
      <c r="O200" s="159">
        <v>0</v>
      </c>
      <c r="P200" s="155">
        <f>_xlfn.SINGLE(Requirements!$H$2:$H$298)*(IF(_xlfn.SINGLE(Requirements!$O$2:$O$298)&gt;0,_xlfn.SINGLE(Requirements!$O$2:$O$298),0))</f>
        <v>0</v>
      </c>
      <c r="Q200" s="161"/>
      <c r="R200" s="159"/>
      <c r="S200" s="155">
        <f>_xlfn.SINGLE(Requirements!$H$2:$H$298)*(IF(_xlfn.SINGLE(Requirements!$R$2:$R$298)&gt;0,_xlfn.SINGLE(Requirements!$R$2:$R$298),0))</f>
        <v>0</v>
      </c>
    </row>
    <row r="201" spans="1:19" ht="39" customHeight="1" x14ac:dyDescent="0.55000000000000004">
      <c r="A201" s="174">
        <v>199</v>
      </c>
      <c r="B201" s="151" t="s">
        <v>28</v>
      </c>
      <c r="C201" s="152" t="s">
        <v>30</v>
      </c>
      <c r="D201" s="153" t="s">
        <v>137</v>
      </c>
      <c r="E201" s="154" t="s">
        <v>379</v>
      </c>
      <c r="F201" s="81" t="s">
        <v>219</v>
      </c>
      <c r="G201" s="82" t="s">
        <v>21</v>
      </c>
      <c r="H201" s="155">
        <f>IF(Requirements!$G201="Essential",9,IF(Requirements!$G201="Advanced",3,1))</f>
        <v>3</v>
      </c>
      <c r="I201" s="156">
        <v>4</v>
      </c>
      <c r="J201" s="157">
        <f>Requirements!$H$2:$H$298*(Requirements!$I$2:$I$298)</f>
        <v>12</v>
      </c>
      <c r="K201" s="158"/>
      <c r="L201" s="159"/>
      <c r="M201" s="160">
        <f>Requirements!$H$2:$H$298*(IF(Requirements!$L$2:$L$298&gt;0,Requirements!$L$2:$L$298,0))</f>
        <v>0</v>
      </c>
      <c r="N201" s="161"/>
      <c r="O201" s="159">
        <v>0</v>
      </c>
      <c r="P201" s="155">
        <f>_xlfn.SINGLE(Requirements!$H$2:$H$298)*(IF(_xlfn.SINGLE(Requirements!$O$2:$O$298)&gt;0,_xlfn.SINGLE(Requirements!$O$2:$O$298),0))</f>
        <v>0</v>
      </c>
      <c r="Q201" s="161"/>
      <c r="R201" s="159"/>
      <c r="S201" s="155">
        <f>_xlfn.SINGLE(Requirements!$H$2:$H$298)*(IF(_xlfn.SINGLE(Requirements!$R$2:$R$298)&gt;0,_xlfn.SINGLE(Requirements!$R$2:$R$298),0))</f>
        <v>0</v>
      </c>
    </row>
    <row r="202" spans="1:19" ht="39" customHeight="1" x14ac:dyDescent="0.55000000000000004">
      <c r="A202" s="174">
        <v>200</v>
      </c>
      <c r="B202" s="151" t="s">
        <v>28</v>
      </c>
      <c r="C202" s="152" t="s">
        <v>30</v>
      </c>
      <c r="D202" s="153" t="s">
        <v>137</v>
      </c>
      <c r="E202" s="154" t="s">
        <v>380</v>
      </c>
      <c r="F202" s="81" t="s">
        <v>219</v>
      </c>
      <c r="G202" s="82" t="s">
        <v>21</v>
      </c>
      <c r="H202" s="155">
        <f>IF(Requirements!$G202="Essential",9,IF(Requirements!$G202="Advanced",3,1))</f>
        <v>3</v>
      </c>
      <c r="I202" s="156">
        <v>4</v>
      </c>
      <c r="J202" s="157">
        <f>Requirements!$H$2:$H$298*(Requirements!$I$2:$I$298)</f>
        <v>12</v>
      </c>
      <c r="K202" s="158"/>
      <c r="L202" s="159"/>
      <c r="M202" s="160">
        <f>Requirements!$H$2:$H$298*(IF(Requirements!$L$2:$L$298&gt;0,Requirements!$L$2:$L$298,0))</f>
        <v>0</v>
      </c>
      <c r="N202" s="161"/>
      <c r="O202" s="159">
        <v>0</v>
      </c>
      <c r="P202" s="155">
        <f>_xlfn.SINGLE(Requirements!$H$2:$H$298)*(IF(_xlfn.SINGLE(Requirements!$O$2:$O$298)&gt;0,_xlfn.SINGLE(Requirements!$O$2:$O$298),0))</f>
        <v>0</v>
      </c>
      <c r="Q202" s="161"/>
      <c r="R202" s="159"/>
      <c r="S202" s="155">
        <f>_xlfn.SINGLE(Requirements!$H$2:$H$298)*(IF(_xlfn.SINGLE(Requirements!$R$2:$R$298)&gt;0,_xlfn.SINGLE(Requirements!$R$2:$R$298),0))</f>
        <v>0</v>
      </c>
    </row>
    <row r="203" spans="1:19" ht="39" customHeight="1" x14ac:dyDescent="0.55000000000000004">
      <c r="A203" s="174">
        <v>201</v>
      </c>
      <c r="B203" s="151" t="s">
        <v>28</v>
      </c>
      <c r="C203" s="152" t="s">
        <v>30</v>
      </c>
      <c r="D203" s="153" t="s">
        <v>137</v>
      </c>
      <c r="E203" s="154" t="s">
        <v>381</v>
      </c>
      <c r="F203" s="81" t="s">
        <v>219</v>
      </c>
      <c r="G203" s="82" t="s">
        <v>21</v>
      </c>
      <c r="H203" s="155">
        <f>IF(Requirements!$G203="Essential",9,IF(Requirements!$G203="Advanced",3,1))</f>
        <v>3</v>
      </c>
      <c r="I203" s="156">
        <v>4</v>
      </c>
      <c r="J203" s="157">
        <f>Requirements!$H$2:$H$298*(Requirements!$I$2:$I$298)</f>
        <v>12</v>
      </c>
      <c r="K203" s="158"/>
      <c r="L203" s="159"/>
      <c r="M203" s="160">
        <f>Requirements!$H$2:$H$298*(IF(Requirements!$L$2:$L$298&gt;0,Requirements!$L$2:$L$298,0))</f>
        <v>0</v>
      </c>
      <c r="N203" s="161"/>
      <c r="O203" s="159">
        <v>0</v>
      </c>
      <c r="P203" s="155">
        <f>_xlfn.SINGLE(Requirements!$H$2:$H$298)*(IF(_xlfn.SINGLE(Requirements!$O$2:$O$298)&gt;0,_xlfn.SINGLE(Requirements!$O$2:$O$298),0))</f>
        <v>0</v>
      </c>
      <c r="Q203" s="161"/>
      <c r="R203" s="159"/>
      <c r="S203" s="155">
        <f>_xlfn.SINGLE(Requirements!$H$2:$H$298)*(IF(_xlfn.SINGLE(Requirements!$R$2:$R$298)&gt;0,_xlfn.SINGLE(Requirements!$R$2:$R$298),0))</f>
        <v>0</v>
      </c>
    </row>
    <row r="204" spans="1:19" ht="39" customHeight="1" x14ac:dyDescent="0.55000000000000004">
      <c r="A204" s="174">
        <v>202</v>
      </c>
      <c r="B204" s="151" t="s">
        <v>28</v>
      </c>
      <c r="C204" s="152" t="s">
        <v>30</v>
      </c>
      <c r="D204" s="153" t="s">
        <v>137</v>
      </c>
      <c r="E204" s="154" t="s">
        <v>382</v>
      </c>
      <c r="F204" s="81" t="s">
        <v>219</v>
      </c>
      <c r="G204" s="82" t="s">
        <v>21</v>
      </c>
      <c r="H204" s="155">
        <f>IF(Requirements!$G204="Essential",9,IF(Requirements!$G204="Advanced",3,1))</f>
        <v>3</v>
      </c>
      <c r="I204" s="156"/>
      <c r="J204" s="157">
        <f>Requirements!$H$2:$H$298*(Requirements!$I$2:$I$298)</f>
        <v>0</v>
      </c>
      <c r="K204" s="158"/>
      <c r="L204" s="159"/>
      <c r="M204" s="160">
        <f>Requirements!$H$2:$H$298*(IF(Requirements!$L$2:$L$298&gt;0,Requirements!$L$2:$L$298,0))</f>
        <v>0</v>
      </c>
      <c r="N204" s="161"/>
      <c r="O204" s="159"/>
      <c r="P204" s="155">
        <f>_xlfn.SINGLE(Requirements!$H$2:$H$298)*(IF(_xlfn.SINGLE(Requirements!$O$2:$O$298)&gt;0,_xlfn.SINGLE(Requirements!$O$2:$O$298),0))</f>
        <v>0</v>
      </c>
      <c r="Q204" s="161"/>
      <c r="R204" s="159"/>
      <c r="S204" s="155">
        <f>_xlfn.SINGLE(Requirements!$H$2:$H$298)*(IF(_xlfn.SINGLE(Requirements!$R$2:$R$298)&gt;0,_xlfn.SINGLE(Requirements!$R$2:$R$298),0))</f>
        <v>0</v>
      </c>
    </row>
    <row r="205" spans="1:19" ht="39" customHeight="1" x14ac:dyDescent="0.55000000000000004">
      <c r="A205" s="174">
        <v>203</v>
      </c>
      <c r="B205" s="151" t="s">
        <v>28</v>
      </c>
      <c r="C205" s="152" t="s">
        <v>31</v>
      </c>
      <c r="D205" s="153" t="s">
        <v>138</v>
      </c>
      <c r="E205" s="154" t="s">
        <v>383</v>
      </c>
      <c r="F205" s="81" t="s">
        <v>218</v>
      </c>
      <c r="G205" s="82" t="s">
        <v>20</v>
      </c>
      <c r="H205" s="155">
        <f>IF(Requirements!$G205="Essential",9,IF(Requirements!$G205="Advanced",3,1))</f>
        <v>9</v>
      </c>
      <c r="I205" s="156">
        <v>4</v>
      </c>
      <c r="J205" s="157">
        <f>Requirements!$H$2:$H$298*(Requirements!$I$2:$I$298)</f>
        <v>36</v>
      </c>
      <c r="K205" s="158"/>
      <c r="L205" s="159"/>
      <c r="M205" s="160">
        <f>Requirements!$H$2:$H$298*(IF(Requirements!$L$2:$L$298&gt;0,Requirements!$L$2:$L$298,0))</f>
        <v>0</v>
      </c>
      <c r="N205" s="161"/>
      <c r="O205" s="159">
        <v>2</v>
      </c>
      <c r="P205" s="155">
        <f>_xlfn.SINGLE(Requirements!$H$2:$H$298)*(IF(_xlfn.SINGLE(Requirements!$O$2:$O$298)&gt;0,_xlfn.SINGLE(Requirements!$O$2:$O$298),0))</f>
        <v>18</v>
      </c>
      <c r="Q205" s="161"/>
      <c r="R205" s="159"/>
      <c r="S205" s="155">
        <f>_xlfn.SINGLE(Requirements!$H$2:$H$298)*(IF(_xlfn.SINGLE(Requirements!$R$2:$R$298)&gt;0,_xlfn.SINGLE(Requirements!$R$2:$R$298),0))</f>
        <v>0</v>
      </c>
    </row>
    <row r="206" spans="1:19" ht="39" customHeight="1" x14ac:dyDescent="0.55000000000000004">
      <c r="A206" s="174">
        <v>204</v>
      </c>
      <c r="B206" s="151" t="s">
        <v>28</v>
      </c>
      <c r="C206" s="152" t="s">
        <v>31</v>
      </c>
      <c r="D206" s="153" t="s">
        <v>138</v>
      </c>
      <c r="E206" s="154" t="s">
        <v>384</v>
      </c>
      <c r="F206" s="81" t="s">
        <v>218</v>
      </c>
      <c r="G206" s="82" t="s">
        <v>20</v>
      </c>
      <c r="H206" s="155">
        <f>IF(Requirements!$G206="Essential",9,IF(Requirements!$G206="Advanced",3,1))</f>
        <v>9</v>
      </c>
      <c r="I206" s="156">
        <v>4</v>
      </c>
      <c r="J206" s="157">
        <f>Requirements!$H$2:$H$298*(Requirements!$I$2:$I$298)</f>
        <v>36</v>
      </c>
      <c r="K206" s="158"/>
      <c r="L206" s="159"/>
      <c r="M206" s="160">
        <f>Requirements!$H$2:$H$298*(IF(Requirements!$L$2:$L$298&gt;0,Requirements!$L$2:$L$298,0))</f>
        <v>0</v>
      </c>
      <c r="N206" s="161"/>
      <c r="O206" s="159">
        <v>2</v>
      </c>
      <c r="P206" s="155">
        <f>_xlfn.SINGLE(Requirements!$H$2:$H$298)*(IF(_xlfn.SINGLE(Requirements!$O$2:$O$298)&gt;0,_xlfn.SINGLE(Requirements!$O$2:$O$298),0))</f>
        <v>18</v>
      </c>
      <c r="Q206" s="161"/>
      <c r="R206" s="159"/>
      <c r="S206" s="155">
        <f>_xlfn.SINGLE(Requirements!$H$2:$H$298)*(IF(_xlfn.SINGLE(Requirements!$R$2:$R$298)&gt;0,_xlfn.SINGLE(Requirements!$R$2:$R$298),0))</f>
        <v>0</v>
      </c>
    </row>
    <row r="207" spans="1:19" ht="39" customHeight="1" x14ac:dyDescent="0.55000000000000004">
      <c r="A207" s="174">
        <v>205</v>
      </c>
      <c r="B207" s="151" t="s">
        <v>28</v>
      </c>
      <c r="C207" s="152" t="s">
        <v>31</v>
      </c>
      <c r="D207" s="153" t="s">
        <v>138</v>
      </c>
      <c r="E207" s="154" t="s">
        <v>385</v>
      </c>
      <c r="F207" s="81" t="s">
        <v>218</v>
      </c>
      <c r="G207" s="82" t="s">
        <v>20</v>
      </c>
      <c r="H207" s="155">
        <f>IF(Requirements!$G207="Essential",9,IF(Requirements!$G207="Advanced",3,1))</f>
        <v>9</v>
      </c>
      <c r="I207" s="156">
        <v>4</v>
      </c>
      <c r="J207" s="157">
        <f>Requirements!$H$2:$H$298*(Requirements!$I$2:$I$298)</f>
        <v>36</v>
      </c>
      <c r="K207" s="158"/>
      <c r="L207" s="159"/>
      <c r="M207" s="160">
        <f>Requirements!$H$2:$H$298*(IF(Requirements!$L$2:$L$298&gt;0,Requirements!$L$2:$L$298,0))</f>
        <v>0</v>
      </c>
      <c r="N207" s="161"/>
      <c r="O207" s="159">
        <v>2</v>
      </c>
      <c r="P207" s="155">
        <f>_xlfn.SINGLE(Requirements!$H$2:$H$298)*(IF(_xlfn.SINGLE(Requirements!$O$2:$O$298)&gt;0,_xlfn.SINGLE(Requirements!$O$2:$O$298),0))</f>
        <v>18</v>
      </c>
      <c r="Q207" s="161"/>
      <c r="R207" s="159"/>
      <c r="S207" s="155">
        <f>_xlfn.SINGLE(Requirements!$H$2:$H$298)*(IF(_xlfn.SINGLE(Requirements!$R$2:$R$298)&gt;0,_xlfn.SINGLE(Requirements!$R$2:$R$298),0))</f>
        <v>0</v>
      </c>
    </row>
    <row r="208" spans="1:19" ht="39" customHeight="1" x14ac:dyDescent="0.55000000000000004">
      <c r="A208" s="174">
        <v>206</v>
      </c>
      <c r="B208" s="151" t="s">
        <v>28</v>
      </c>
      <c r="C208" s="152" t="s">
        <v>31</v>
      </c>
      <c r="D208" s="153" t="s">
        <v>138</v>
      </c>
      <c r="E208" s="154" t="s">
        <v>386</v>
      </c>
      <c r="F208" s="81" t="s">
        <v>218</v>
      </c>
      <c r="G208" s="82" t="s">
        <v>20</v>
      </c>
      <c r="H208" s="155">
        <f>IF(Requirements!$G208="Essential",9,IF(Requirements!$G208="Advanced",3,1))</f>
        <v>9</v>
      </c>
      <c r="I208" s="156">
        <v>4</v>
      </c>
      <c r="J208" s="157">
        <f>Requirements!$H$2:$H$298*(Requirements!$I$2:$I$298)</f>
        <v>36</v>
      </c>
      <c r="K208" s="158"/>
      <c r="L208" s="159"/>
      <c r="M208" s="160">
        <f>Requirements!$H$2:$H$298*(IF(Requirements!$L$2:$L$298&gt;0,Requirements!$L$2:$L$298,0))</f>
        <v>0</v>
      </c>
      <c r="N208" s="161"/>
      <c r="O208" s="159">
        <v>1</v>
      </c>
      <c r="P208" s="155">
        <f>_xlfn.SINGLE(Requirements!$H$2:$H$298)*(IF(_xlfn.SINGLE(Requirements!$O$2:$O$298)&gt;0,_xlfn.SINGLE(Requirements!$O$2:$O$298),0))</f>
        <v>9</v>
      </c>
      <c r="Q208" s="161"/>
      <c r="R208" s="159"/>
      <c r="S208" s="155">
        <f>_xlfn.SINGLE(Requirements!$H$2:$H$298)*(IF(_xlfn.SINGLE(Requirements!$R$2:$R$298)&gt;0,_xlfn.SINGLE(Requirements!$R$2:$R$298),0))</f>
        <v>0</v>
      </c>
    </row>
    <row r="209" spans="1:19" ht="39" customHeight="1" x14ac:dyDescent="0.55000000000000004">
      <c r="A209" s="174">
        <v>207</v>
      </c>
      <c r="B209" s="151" t="s">
        <v>28</v>
      </c>
      <c r="C209" s="152" t="s">
        <v>31</v>
      </c>
      <c r="D209" s="153" t="s">
        <v>138</v>
      </c>
      <c r="E209" s="154" t="s">
        <v>387</v>
      </c>
      <c r="F209" s="81" t="s">
        <v>218</v>
      </c>
      <c r="G209" s="82" t="s">
        <v>20</v>
      </c>
      <c r="H209" s="155">
        <f>IF(Requirements!$G209="Essential",9,IF(Requirements!$G209="Advanced",3,1))</f>
        <v>9</v>
      </c>
      <c r="I209" s="156">
        <v>4</v>
      </c>
      <c r="J209" s="157">
        <f>Requirements!$H$2:$H$298*(Requirements!$I$2:$I$298)</f>
        <v>36</v>
      </c>
      <c r="K209" s="158"/>
      <c r="L209" s="159"/>
      <c r="M209" s="160">
        <f>Requirements!$H$2:$H$298*(IF(Requirements!$L$2:$L$298&gt;0,Requirements!$L$2:$L$298,0))</f>
        <v>0</v>
      </c>
      <c r="N209" s="161"/>
      <c r="O209" s="159">
        <v>2</v>
      </c>
      <c r="P209" s="155">
        <f>_xlfn.SINGLE(Requirements!$H$2:$H$298)*(IF(_xlfn.SINGLE(Requirements!$O$2:$O$298)&gt;0,_xlfn.SINGLE(Requirements!$O$2:$O$298),0))</f>
        <v>18</v>
      </c>
      <c r="Q209" s="161"/>
      <c r="R209" s="159"/>
      <c r="S209" s="155">
        <f>_xlfn.SINGLE(Requirements!$H$2:$H$298)*(IF(_xlfn.SINGLE(Requirements!$R$2:$R$298)&gt;0,_xlfn.SINGLE(Requirements!$R$2:$R$298),0))</f>
        <v>0</v>
      </c>
    </row>
    <row r="210" spans="1:19" ht="39" customHeight="1" x14ac:dyDescent="0.55000000000000004">
      <c r="A210" s="174">
        <v>208</v>
      </c>
      <c r="B210" s="151" t="s">
        <v>28</v>
      </c>
      <c r="C210" s="152" t="s">
        <v>31</v>
      </c>
      <c r="D210" s="153" t="s">
        <v>138</v>
      </c>
      <c r="E210" s="154" t="s">
        <v>388</v>
      </c>
      <c r="F210" s="81" t="s">
        <v>218</v>
      </c>
      <c r="G210" s="82" t="s">
        <v>20</v>
      </c>
      <c r="H210" s="155">
        <f>IF(Requirements!$G210="Essential",9,IF(Requirements!$G210="Advanced",3,1))</f>
        <v>9</v>
      </c>
      <c r="I210" s="156">
        <v>4</v>
      </c>
      <c r="J210" s="157">
        <f>Requirements!$H$2:$H$298*(Requirements!$I$2:$I$298)</f>
        <v>36</v>
      </c>
      <c r="K210" s="158"/>
      <c r="L210" s="159"/>
      <c r="M210" s="160">
        <f>Requirements!$H$2:$H$298*(IF(Requirements!$L$2:$L$298&gt;0,Requirements!$L$2:$L$298,0))</f>
        <v>0</v>
      </c>
      <c r="N210" s="161"/>
      <c r="O210" s="159">
        <v>1</v>
      </c>
      <c r="P210" s="155">
        <f>_xlfn.SINGLE(Requirements!$H$2:$H$298)*(IF(_xlfn.SINGLE(Requirements!$O$2:$O$298)&gt;0,_xlfn.SINGLE(Requirements!$O$2:$O$298),0))</f>
        <v>9</v>
      </c>
      <c r="Q210" s="161"/>
      <c r="R210" s="159"/>
      <c r="S210" s="155">
        <f>_xlfn.SINGLE(Requirements!$H$2:$H$298)*(IF(_xlfn.SINGLE(Requirements!$R$2:$R$298)&gt;0,_xlfn.SINGLE(Requirements!$R$2:$R$298),0))</f>
        <v>0</v>
      </c>
    </row>
    <row r="211" spans="1:19" ht="39" customHeight="1" x14ac:dyDescent="0.55000000000000004">
      <c r="A211" s="174">
        <v>209</v>
      </c>
      <c r="B211" s="151" t="s">
        <v>28</v>
      </c>
      <c r="C211" s="152" t="s">
        <v>31</v>
      </c>
      <c r="D211" s="153" t="s">
        <v>138</v>
      </c>
      <c r="E211" s="154" t="s">
        <v>389</v>
      </c>
      <c r="F211" s="81" t="s">
        <v>219</v>
      </c>
      <c r="G211" s="82" t="s">
        <v>21</v>
      </c>
      <c r="H211" s="155">
        <f>IF(Requirements!$G211="Essential",9,IF(Requirements!$G211="Advanced",3,1))</f>
        <v>3</v>
      </c>
      <c r="I211" s="156">
        <v>4</v>
      </c>
      <c r="J211" s="157">
        <f>Requirements!$H$2:$H$298*(Requirements!$I$2:$I$298)</f>
        <v>12</v>
      </c>
      <c r="K211" s="158"/>
      <c r="L211" s="159"/>
      <c r="M211" s="160">
        <f>Requirements!$H$2:$H$298*(IF(Requirements!$L$2:$L$298&gt;0,Requirements!$L$2:$L$298,0))</f>
        <v>0</v>
      </c>
      <c r="N211" s="161"/>
      <c r="O211" s="159">
        <v>1</v>
      </c>
      <c r="P211" s="155">
        <f>_xlfn.SINGLE(Requirements!$H$2:$H$298)*(IF(_xlfn.SINGLE(Requirements!$O$2:$O$298)&gt;0,_xlfn.SINGLE(Requirements!$O$2:$O$298),0))</f>
        <v>3</v>
      </c>
      <c r="Q211" s="161"/>
      <c r="R211" s="159"/>
      <c r="S211" s="155">
        <f>_xlfn.SINGLE(Requirements!$H$2:$H$298)*(IF(_xlfn.SINGLE(Requirements!$R$2:$R$298)&gt;0,_xlfn.SINGLE(Requirements!$R$2:$R$298),0))</f>
        <v>0</v>
      </c>
    </row>
    <row r="212" spans="1:19" ht="39" customHeight="1" x14ac:dyDescent="0.55000000000000004">
      <c r="A212" s="174">
        <v>210</v>
      </c>
      <c r="B212" s="151" t="s">
        <v>28</v>
      </c>
      <c r="C212" s="152" t="s">
        <v>31</v>
      </c>
      <c r="D212" s="153" t="s">
        <v>138</v>
      </c>
      <c r="E212" s="154" t="s">
        <v>390</v>
      </c>
      <c r="F212" s="81" t="s">
        <v>219</v>
      </c>
      <c r="G212" s="82" t="s">
        <v>21</v>
      </c>
      <c r="H212" s="155">
        <f>IF(Requirements!$G212="Essential",9,IF(Requirements!$G212="Advanced",3,1))</f>
        <v>3</v>
      </c>
      <c r="I212" s="156">
        <v>4</v>
      </c>
      <c r="J212" s="157">
        <f>Requirements!$H$2:$H$298*(Requirements!$I$2:$I$298)</f>
        <v>12</v>
      </c>
      <c r="K212" s="158"/>
      <c r="L212" s="159"/>
      <c r="M212" s="160">
        <f>Requirements!$H$2:$H$298*(IF(Requirements!$L$2:$L$298&gt;0,Requirements!$L$2:$L$298,0))</f>
        <v>0</v>
      </c>
      <c r="N212" s="161"/>
      <c r="O212" s="159">
        <v>1</v>
      </c>
      <c r="P212" s="155">
        <f>_xlfn.SINGLE(Requirements!$H$2:$H$298)*(IF(_xlfn.SINGLE(Requirements!$O$2:$O$298)&gt;0,_xlfn.SINGLE(Requirements!$O$2:$O$298),0))</f>
        <v>3</v>
      </c>
      <c r="Q212" s="161"/>
      <c r="R212" s="159"/>
      <c r="S212" s="155">
        <f>_xlfn.SINGLE(Requirements!$H$2:$H$298)*(IF(_xlfn.SINGLE(Requirements!$R$2:$R$298)&gt;0,_xlfn.SINGLE(Requirements!$R$2:$R$298),0))</f>
        <v>0</v>
      </c>
    </row>
    <row r="213" spans="1:19" ht="39" customHeight="1" x14ac:dyDescent="0.55000000000000004">
      <c r="A213" s="174">
        <v>211</v>
      </c>
      <c r="B213" s="151" t="s">
        <v>28</v>
      </c>
      <c r="C213" s="152" t="s">
        <v>31</v>
      </c>
      <c r="D213" s="153" t="s">
        <v>138</v>
      </c>
      <c r="E213" s="154" t="s">
        <v>391</v>
      </c>
      <c r="F213" s="81" t="s">
        <v>219</v>
      </c>
      <c r="G213" s="82" t="s">
        <v>21</v>
      </c>
      <c r="H213" s="155">
        <f>IF(Requirements!$G213="Essential",9,IF(Requirements!$G213="Advanced",3,1))</f>
        <v>3</v>
      </c>
      <c r="I213" s="156">
        <v>4</v>
      </c>
      <c r="J213" s="157">
        <f>Requirements!$H$2:$H$298*(Requirements!$I$2:$I$298)</f>
        <v>12</v>
      </c>
      <c r="K213" s="158"/>
      <c r="L213" s="159"/>
      <c r="M213" s="160">
        <f>Requirements!$H$2:$H$298*(IF(Requirements!$L$2:$L$298&gt;0,Requirements!$L$2:$L$298,0))</f>
        <v>0</v>
      </c>
      <c r="N213" s="161"/>
      <c r="O213" s="159">
        <v>2</v>
      </c>
      <c r="P213" s="155">
        <f>_xlfn.SINGLE(Requirements!$H$2:$H$298)*(IF(_xlfn.SINGLE(Requirements!$O$2:$O$298)&gt;0,_xlfn.SINGLE(Requirements!$O$2:$O$298),0))</f>
        <v>6</v>
      </c>
      <c r="Q213" s="161"/>
      <c r="R213" s="159"/>
      <c r="S213" s="155">
        <f>_xlfn.SINGLE(Requirements!$H$2:$H$298)*(IF(_xlfn.SINGLE(Requirements!$R$2:$R$298)&gt;0,_xlfn.SINGLE(Requirements!$R$2:$R$298),0))</f>
        <v>0</v>
      </c>
    </row>
    <row r="214" spans="1:19" ht="39" customHeight="1" x14ac:dyDescent="0.55000000000000004">
      <c r="A214" s="174">
        <v>212</v>
      </c>
      <c r="B214" s="151" t="s">
        <v>28</v>
      </c>
      <c r="C214" s="152" t="s">
        <v>31</v>
      </c>
      <c r="D214" s="153" t="s">
        <v>138</v>
      </c>
      <c r="E214" s="154" t="s">
        <v>392</v>
      </c>
      <c r="F214" s="81" t="s">
        <v>219</v>
      </c>
      <c r="G214" s="82" t="s">
        <v>21</v>
      </c>
      <c r="H214" s="155">
        <f>IF(Requirements!$G214="Essential",9,IF(Requirements!$G214="Advanced",3,1))</f>
        <v>3</v>
      </c>
      <c r="I214" s="156">
        <v>4</v>
      </c>
      <c r="J214" s="157">
        <f>Requirements!$H$2:$H$298*(Requirements!$I$2:$I$298)</f>
        <v>12</v>
      </c>
      <c r="K214" s="158"/>
      <c r="L214" s="159"/>
      <c r="M214" s="160">
        <f>Requirements!$H$2:$H$298*(IF(Requirements!$L$2:$L$298&gt;0,Requirements!$L$2:$L$298,0))</f>
        <v>0</v>
      </c>
      <c r="N214" s="161"/>
      <c r="O214" s="159">
        <v>2</v>
      </c>
      <c r="P214" s="155">
        <f>_xlfn.SINGLE(Requirements!$H$2:$H$298)*(IF(_xlfn.SINGLE(Requirements!$O$2:$O$298)&gt;0,_xlfn.SINGLE(Requirements!$O$2:$O$298),0))</f>
        <v>6</v>
      </c>
      <c r="Q214" s="161"/>
      <c r="R214" s="159"/>
      <c r="S214" s="155">
        <f>_xlfn.SINGLE(Requirements!$H$2:$H$298)*(IF(_xlfn.SINGLE(Requirements!$R$2:$R$298)&gt;0,_xlfn.SINGLE(Requirements!$R$2:$R$298),0))</f>
        <v>0</v>
      </c>
    </row>
    <row r="215" spans="1:19" ht="39" customHeight="1" x14ac:dyDescent="0.55000000000000004">
      <c r="A215" s="174">
        <v>213</v>
      </c>
      <c r="B215" s="151" t="s">
        <v>28</v>
      </c>
      <c r="C215" s="152" t="s">
        <v>31</v>
      </c>
      <c r="D215" s="153" t="s">
        <v>138</v>
      </c>
      <c r="E215" s="154" t="s">
        <v>393</v>
      </c>
      <c r="F215" s="81" t="s">
        <v>219</v>
      </c>
      <c r="G215" s="82" t="s">
        <v>21</v>
      </c>
      <c r="H215" s="155">
        <f>IF(Requirements!$G215="Essential",9,IF(Requirements!$G215="Advanced",3,1))</f>
        <v>3</v>
      </c>
      <c r="I215" s="156">
        <v>4</v>
      </c>
      <c r="J215" s="157">
        <f>Requirements!$H$2:$H$298*(Requirements!$I$2:$I$298)</f>
        <v>12</v>
      </c>
      <c r="K215" s="158"/>
      <c r="L215" s="159"/>
      <c r="M215" s="160">
        <f>Requirements!$H$2:$H$298*(IF(Requirements!$L$2:$L$298&gt;0,Requirements!$L$2:$L$298,0))</f>
        <v>0</v>
      </c>
      <c r="N215" s="161"/>
      <c r="O215" s="159">
        <v>2</v>
      </c>
      <c r="P215" s="155">
        <f>_xlfn.SINGLE(Requirements!$H$2:$H$298)*(IF(_xlfn.SINGLE(Requirements!$O$2:$O$298)&gt;0,_xlfn.SINGLE(Requirements!$O$2:$O$298),0))</f>
        <v>6</v>
      </c>
      <c r="Q215" s="161"/>
      <c r="R215" s="159"/>
      <c r="S215" s="155">
        <f>_xlfn.SINGLE(Requirements!$H$2:$H$298)*(IF(_xlfn.SINGLE(Requirements!$R$2:$R$298)&gt;0,_xlfn.SINGLE(Requirements!$R$2:$R$298),0))</f>
        <v>0</v>
      </c>
    </row>
    <row r="216" spans="1:19" ht="39" customHeight="1" x14ac:dyDescent="0.55000000000000004">
      <c r="A216" s="174">
        <v>214</v>
      </c>
      <c r="B216" s="151" t="s">
        <v>28</v>
      </c>
      <c r="C216" s="152" t="s">
        <v>31</v>
      </c>
      <c r="D216" s="153" t="s">
        <v>138</v>
      </c>
      <c r="E216" s="154" t="s">
        <v>394</v>
      </c>
      <c r="F216" s="81" t="s">
        <v>219</v>
      </c>
      <c r="G216" s="82" t="s">
        <v>21</v>
      </c>
      <c r="H216" s="155">
        <f>IF(Requirements!$G216="Essential",9,IF(Requirements!$G216="Advanced",3,1))</f>
        <v>3</v>
      </c>
      <c r="I216" s="156">
        <v>4</v>
      </c>
      <c r="J216" s="157">
        <f>Requirements!$H$2:$H$298*(Requirements!$I$2:$I$298)</f>
        <v>12</v>
      </c>
      <c r="K216" s="158"/>
      <c r="L216" s="159"/>
      <c r="M216" s="160">
        <f>Requirements!$H$2:$H$298*(IF(Requirements!$L$2:$L$298&gt;0,Requirements!$L$2:$L$298,0))</f>
        <v>0</v>
      </c>
      <c r="N216" s="161"/>
      <c r="O216" s="159">
        <v>2</v>
      </c>
      <c r="P216" s="155">
        <f>_xlfn.SINGLE(Requirements!$H$2:$H$298)*(IF(_xlfn.SINGLE(Requirements!$O$2:$O$298)&gt;0,_xlfn.SINGLE(Requirements!$O$2:$O$298),0))</f>
        <v>6</v>
      </c>
      <c r="Q216" s="161"/>
      <c r="R216" s="159"/>
      <c r="S216" s="155">
        <f>_xlfn.SINGLE(Requirements!$H$2:$H$298)*(IF(_xlfn.SINGLE(Requirements!$R$2:$R$298)&gt;0,_xlfn.SINGLE(Requirements!$R$2:$R$298),0))</f>
        <v>0</v>
      </c>
    </row>
    <row r="217" spans="1:19" ht="39" customHeight="1" x14ac:dyDescent="0.55000000000000004">
      <c r="A217" s="174">
        <v>215</v>
      </c>
      <c r="B217" s="151" t="s">
        <v>28</v>
      </c>
      <c r="C217" s="152" t="s">
        <v>31</v>
      </c>
      <c r="D217" s="153" t="s">
        <v>139</v>
      </c>
      <c r="E217" s="154" t="s">
        <v>395</v>
      </c>
      <c r="F217" s="81" t="s">
        <v>218</v>
      </c>
      <c r="G217" s="82" t="s">
        <v>20</v>
      </c>
      <c r="H217" s="155">
        <f>IF(Requirements!$G217="Essential",9,IF(Requirements!$G217="Advanced",3,1))</f>
        <v>9</v>
      </c>
      <c r="I217" s="156">
        <v>4</v>
      </c>
      <c r="J217" s="157">
        <f>Requirements!$H$2:$H$298*(Requirements!$I$2:$I$298)</f>
        <v>36</v>
      </c>
      <c r="K217" s="158"/>
      <c r="L217" s="159"/>
      <c r="M217" s="160">
        <f>Requirements!$H$2:$H$298*(IF(Requirements!$L$2:$L$298&gt;0,Requirements!$L$2:$L$298,0))</f>
        <v>0</v>
      </c>
      <c r="N217" s="161"/>
      <c r="O217" s="159">
        <v>2</v>
      </c>
      <c r="P217" s="155">
        <f>_xlfn.SINGLE(Requirements!$H$2:$H$298)*(IF(_xlfn.SINGLE(Requirements!$O$2:$O$298)&gt;0,_xlfn.SINGLE(Requirements!$O$2:$O$298),0))</f>
        <v>18</v>
      </c>
      <c r="Q217" s="161"/>
      <c r="R217" s="159"/>
      <c r="S217" s="155">
        <f>_xlfn.SINGLE(Requirements!$H$2:$H$298)*(IF(_xlfn.SINGLE(Requirements!$R$2:$R$298)&gt;0,_xlfn.SINGLE(Requirements!$R$2:$R$298),0))</f>
        <v>0</v>
      </c>
    </row>
    <row r="218" spans="1:19" ht="39" customHeight="1" x14ac:dyDescent="0.55000000000000004">
      <c r="A218" s="174">
        <v>216</v>
      </c>
      <c r="B218" s="151" t="s">
        <v>28</v>
      </c>
      <c r="C218" s="152" t="s">
        <v>31</v>
      </c>
      <c r="D218" s="153" t="s">
        <v>139</v>
      </c>
      <c r="E218" s="154" t="s">
        <v>396</v>
      </c>
      <c r="F218" s="81" t="s">
        <v>218</v>
      </c>
      <c r="G218" s="82" t="s">
        <v>20</v>
      </c>
      <c r="H218" s="155">
        <f>IF(Requirements!$G218="Essential",9,IF(Requirements!$G218="Advanced",3,1))</f>
        <v>9</v>
      </c>
      <c r="I218" s="156">
        <v>4</v>
      </c>
      <c r="J218" s="157">
        <f>Requirements!$H$2:$H$298*(Requirements!$I$2:$I$298)</f>
        <v>36</v>
      </c>
      <c r="K218" s="158"/>
      <c r="L218" s="159"/>
      <c r="M218" s="160">
        <f>Requirements!$H$2:$H$298*(IF(Requirements!$L$2:$L$298&gt;0,Requirements!$L$2:$L$298,0))</f>
        <v>0</v>
      </c>
      <c r="N218" s="161"/>
      <c r="O218" s="159">
        <v>2</v>
      </c>
      <c r="P218" s="155">
        <f>_xlfn.SINGLE(Requirements!$H$2:$H$298)*(IF(_xlfn.SINGLE(Requirements!$O$2:$O$298)&gt;0,_xlfn.SINGLE(Requirements!$O$2:$O$298),0))</f>
        <v>18</v>
      </c>
      <c r="Q218" s="161"/>
      <c r="R218" s="159"/>
      <c r="S218" s="155">
        <f>_xlfn.SINGLE(Requirements!$H$2:$H$298)*(IF(_xlfn.SINGLE(Requirements!$R$2:$R$298)&gt;0,_xlfn.SINGLE(Requirements!$R$2:$R$298),0))</f>
        <v>0</v>
      </c>
    </row>
    <row r="219" spans="1:19" ht="39" customHeight="1" x14ac:dyDescent="0.55000000000000004">
      <c r="A219" s="174">
        <v>217</v>
      </c>
      <c r="B219" s="151" t="s">
        <v>28</v>
      </c>
      <c r="C219" s="152" t="s">
        <v>31</v>
      </c>
      <c r="D219" s="153" t="s">
        <v>139</v>
      </c>
      <c r="E219" s="154" t="s">
        <v>397</v>
      </c>
      <c r="F219" s="81" t="s">
        <v>218</v>
      </c>
      <c r="G219" s="82" t="s">
        <v>20</v>
      </c>
      <c r="H219" s="155">
        <f>IF(Requirements!$G219="Essential",9,IF(Requirements!$G219="Advanced",3,1))</f>
        <v>9</v>
      </c>
      <c r="I219" s="156">
        <v>4</v>
      </c>
      <c r="J219" s="157">
        <f>Requirements!$H$2:$H$298*(Requirements!$I$2:$I$298)</f>
        <v>36</v>
      </c>
      <c r="K219" s="158"/>
      <c r="L219" s="159"/>
      <c r="M219" s="160">
        <f>Requirements!$H$2:$H$298*(IF(Requirements!$L$2:$L$298&gt;0,Requirements!$L$2:$L$298,0))</f>
        <v>0</v>
      </c>
      <c r="N219" s="161"/>
      <c r="O219" s="159">
        <v>2</v>
      </c>
      <c r="P219" s="155">
        <f>_xlfn.SINGLE(Requirements!$H$2:$H$298)*(IF(_xlfn.SINGLE(Requirements!$O$2:$O$298)&gt;0,_xlfn.SINGLE(Requirements!$O$2:$O$298),0))</f>
        <v>18</v>
      </c>
      <c r="Q219" s="161"/>
      <c r="R219" s="159"/>
      <c r="S219" s="155">
        <f>_xlfn.SINGLE(Requirements!$H$2:$H$298)*(IF(_xlfn.SINGLE(Requirements!$R$2:$R$298)&gt;0,_xlfn.SINGLE(Requirements!$R$2:$R$298),0))</f>
        <v>0</v>
      </c>
    </row>
    <row r="220" spans="1:19" ht="39" customHeight="1" x14ac:dyDescent="0.55000000000000004">
      <c r="A220" s="174">
        <v>218</v>
      </c>
      <c r="B220" s="151" t="s">
        <v>28</v>
      </c>
      <c r="C220" s="152" t="s">
        <v>31</v>
      </c>
      <c r="D220" s="153" t="s">
        <v>139</v>
      </c>
      <c r="E220" s="154" t="s">
        <v>398</v>
      </c>
      <c r="F220" s="81" t="s">
        <v>218</v>
      </c>
      <c r="G220" s="82" t="s">
        <v>20</v>
      </c>
      <c r="H220" s="155">
        <f>IF(Requirements!$G220="Essential",9,IF(Requirements!$G220="Advanced",3,1))</f>
        <v>9</v>
      </c>
      <c r="I220" s="156">
        <v>4</v>
      </c>
      <c r="J220" s="157">
        <f>Requirements!$H$2:$H$298*(Requirements!$I$2:$I$298)</f>
        <v>36</v>
      </c>
      <c r="K220" s="158"/>
      <c r="L220" s="159"/>
      <c r="M220" s="160">
        <f>Requirements!$H$2:$H$298*(IF(Requirements!$L$2:$L$298&gt;0,Requirements!$L$2:$L$298,0))</f>
        <v>0</v>
      </c>
      <c r="N220" s="161"/>
      <c r="O220" s="159">
        <v>2</v>
      </c>
      <c r="P220" s="155">
        <f>_xlfn.SINGLE(Requirements!$H$2:$H$298)*(IF(_xlfn.SINGLE(Requirements!$O$2:$O$298)&gt;0,_xlfn.SINGLE(Requirements!$O$2:$O$298),0))</f>
        <v>18</v>
      </c>
      <c r="Q220" s="161"/>
      <c r="R220" s="159"/>
      <c r="S220" s="155">
        <f>_xlfn.SINGLE(Requirements!$H$2:$H$298)*(IF(_xlfn.SINGLE(Requirements!$R$2:$R$298)&gt;0,_xlfn.SINGLE(Requirements!$R$2:$R$298),0))</f>
        <v>0</v>
      </c>
    </row>
    <row r="221" spans="1:19" ht="39" customHeight="1" x14ac:dyDescent="0.55000000000000004">
      <c r="A221" s="174">
        <v>219</v>
      </c>
      <c r="B221" s="151" t="s">
        <v>28</v>
      </c>
      <c r="C221" s="152" t="s">
        <v>31</v>
      </c>
      <c r="D221" s="153" t="s">
        <v>139</v>
      </c>
      <c r="E221" s="154" t="s">
        <v>399</v>
      </c>
      <c r="F221" s="81" t="s">
        <v>218</v>
      </c>
      <c r="G221" s="82" t="s">
        <v>20</v>
      </c>
      <c r="H221" s="155">
        <f>IF(Requirements!$G221="Essential",9,IF(Requirements!$G221="Advanced",3,1))</f>
        <v>9</v>
      </c>
      <c r="I221" s="156">
        <v>4</v>
      </c>
      <c r="J221" s="157">
        <f>Requirements!$H$2:$H$298*(Requirements!$I$2:$I$298)</f>
        <v>36</v>
      </c>
      <c r="K221" s="158"/>
      <c r="L221" s="159"/>
      <c r="M221" s="160">
        <f>Requirements!$H$2:$H$298*(IF(Requirements!$L$2:$L$298&gt;0,Requirements!$L$2:$L$298,0))</f>
        <v>0</v>
      </c>
      <c r="N221" s="161"/>
      <c r="O221" s="159">
        <v>2</v>
      </c>
      <c r="P221" s="155">
        <f>_xlfn.SINGLE(Requirements!$H$2:$H$298)*(IF(_xlfn.SINGLE(Requirements!$O$2:$O$298)&gt;0,_xlfn.SINGLE(Requirements!$O$2:$O$298),0))</f>
        <v>18</v>
      </c>
      <c r="Q221" s="161"/>
      <c r="R221" s="159"/>
      <c r="S221" s="155">
        <f>_xlfn.SINGLE(Requirements!$H$2:$H$298)*(IF(_xlfn.SINGLE(Requirements!$R$2:$R$298)&gt;0,_xlfn.SINGLE(Requirements!$R$2:$R$298),0))</f>
        <v>0</v>
      </c>
    </row>
    <row r="222" spans="1:19" ht="39" customHeight="1" x14ac:dyDescent="0.55000000000000004">
      <c r="A222" s="174">
        <v>220</v>
      </c>
      <c r="B222" s="151" t="s">
        <v>28</v>
      </c>
      <c r="C222" s="152" t="s">
        <v>31</v>
      </c>
      <c r="D222" s="153" t="s">
        <v>139</v>
      </c>
      <c r="E222" s="154" t="s">
        <v>400</v>
      </c>
      <c r="F222" s="81" t="s">
        <v>219</v>
      </c>
      <c r="G222" s="82" t="s">
        <v>21</v>
      </c>
      <c r="H222" s="155">
        <f>IF(Requirements!$G222="Essential",9,IF(Requirements!$G222="Advanced",3,1))</f>
        <v>3</v>
      </c>
      <c r="I222" s="156"/>
      <c r="J222" s="157">
        <f>Requirements!$H$2:$H$298*(Requirements!$I$2:$I$298)</f>
        <v>0</v>
      </c>
      <c r="K222" s="158"/>
      <c r="L222" s="159"/>
      <c r="M222" s="160">
        <f>Requirements!$H$2:$H$298*(IF(Requirements!$L$2:$L$298&gt;0,Requirements!$L$2:$L$298,0))</f>
        <v>0</v>
      </c>
      <c r="N222" s="161"/>
      <c r="O222" s="159"/>
      <c r="P222" s="155">
        <f>_xlfn.SINGLE(Requirements!$H$2:$H$298)*(IF(_xlfn.SINGLE(Requirements!$O$2:$O$298)&gt;0,_xlfn.SINGLE(Requirements!$O$2:$O$298),0))</f>
        <v>0</v>
      </c>
      <c r="Q222" s="161"/>
      <c r="R222" s="159"/>
      <c r="S222" s="155">
        <f>_xlfn.SINGLE(Requirements!$H$2:$H$298)*(IF(_xlfn.SINGLE(Requirements!$R$2:$R$298)&gt;0,_xlfn.SINGLE(Requirements!$R$2:$R$298),0))</f>
        <v>0</v>
      </c>
    </row>
    <row r="223" spans="1:19" ht="39" customHeight="1" x14ac:dyDescent="0.55000000000000004">
      <c r="A223" s="174">
        <v>221</v>
      </c>
      <c r="B223" s="151" t="s">
        <v>28</v>
      </c>
      <c r="C223" s="152" t="s">
        <v>32</v>
      </c>
      <c r="D223" s="153" t="s">
        <v>140</v>
      </c>
      <c r="E223" s="154" t="s">
        <v>401</v>
      </c>
      <c r="F223" s="81" t="s">
        <v>217</v>
      </c>
      <c r="G223" s="82" t="s">
        <v>20</v>
      </c>
      <c r="H223" s="155">
        <f>IF(Requirements!$G223="Essential",9,IF(Requirements!$G223="Advanced",3,1))</f>
        <v>9</v>
      </c>
      <c r="I223" s="156">
        <v>4</v>
      </c>
      <c r="J223" s="157">
        <f>Requirements!$H$2:$H$298*(Requirements!$I$2:$I$298)</f>
        <v>36</v>
      </c>
      <c r="K223" s="158"/>
      <c r="L223" s="159"/>
      <c r="M223" s="160">
        <f>Requirements!$H$2:$H$298*(IF(Requirements!$L$2:$L$298&gt;0,Requirements!$L$2:$L$298,0))</f>
        <v>0</v>
      </c>
      <c r="N223" s="161"/>
      <c r="O223" s="159">
        <v>2</v>
      </c>
      <c r="P223" s="155">
        <f>_xlfn.SINGLE(Requirements!$H$2:$H$298)*(IF(_xlfn.SINGLE(Requirements!$O$2:$O$298)&gt;0,_xlfn.SINGLE(Requirements!$O$2:$O$298),0))</f>
        <v>18</v>
      </c>
      <c r="Q223" s="161"/>
      <c r="R223" s="159"/>
      <c r="S223" s="155">
        <f>_xlfn.SINGLE(Requirements!$H$2:$H$298)*(IF(_xlfn.SINGLE(Requirements!$R$2:$R$298)&gt;0,_xlfn.SINGLE(Requirements!$R$2:$R$298),0))</f>
        <v>0</v>
      </c>
    </row>
    <row r="224" spans="1:19" ht="39" customHeight="1" x14ac:dyDescent="0.55000000000000004">
      <c r="A224" s="174">
        <v>222</v>
      </c>
      <c r="B224" s="151" t="s">
        <v>28</v>
      </c>
      <c r="C224" s="152" t="s">
        <v>32</v>
      </c>
      <c r="D224" s="153" t="s">
        <v>140</v>
      </c>
      <c r="E224" s="154" t="s">
        <v>402</v>
      </c>
      <c r="F224" s="81" t="s">
        <v>218</v>
      </c>
      <c r="G224" s="82" t="s">
        <v>20</v>
      </c>
      <c r="H224" s="155">
        <f>IF(Requirements!$G224="Essential",9,IF(Requirements!$G224="Advanced",3,1))</f>
        <v>9</v>
      </c>
      <c r="I224" s="156">
        <v>4</v>
      </c>
      <c r="J224" s="157">
        <f>Requirements!$H$2:$H$298*(Requirements!$I$2:$I$298)</f>
        <v>36</v>
      </c>
      <c r="K224" s="158"/>
      <c r="L224" s="159"/>
      <c r="M224" s="160">
        <f>Requirements!$H$2:$H$298*(IF(Requirements!$L$2:$L$298&gt;0,Requirements!$L$2:$L$298,0))</f>
        <v>0</v>
      </c>
      <c r="N224" s="161"/>
      <c r="O224" s="159">
        <v>3</v>
      </c>
      <c r="P224" s="155">
        <f>_xlfn.SINGLE(Requirements!$H$2:$H$298)*(IF(_xlfn.SINGLE(Requirements!$O$2:$O$298)&gt;0,_xlfn.SINGLE(Requirements!$O$2:$O$298),0))</f>
        <v>27</v>
      </c>
      <c r="Q224" s="161"/>
      <c r="R224" s="159"/>
      <c r="S224" s="155">
        <f>_xlfn.SINGLE(Requirements!$H$2:$H$298)*(IF(_xlfn.SINGLE(Requirements!$R$2:$R$298)&gt;0,_xlfn.SINGLE(Requirements!$R$2:$R$298),0))</f>
        <v>0</v>
      </c>
    </row>
    <row r="225" spans="1:19" ht="39" customHeight="1" x14ac:dyDescent="0.55000000000000004">
      <c r="A225" s="174">
        <v>223</v>
      </c>
      <c r="B225" s="151" t="s">
        <v>28</v>
      </c>
      <c r="C225" s="152" t="s">
        <v>32</v>
      </c>
      <c r="D225" s="153" t="s">
        <v>140</v>
      </c>
      <c r="E225" s="154" t="s">
        <v>403</v>
      </c>
      <c r="F225" s="81" t="s">
        <v>218</v>
      </c>
      <c r="G225" s="82" t="s">
        <v>20</v>
      </c>
      <c r="H225" s="155">
        <f>IF(Requirements!$G225="Essential",9,IF(Requirements!$G225="Advanced",3,1))</f>
        <v>9</v>
      </c>
      <c r="I225" s="156">
        <v>4</v>
      </c>
      <c r="J225" s="157">
        <f>Requirements!$H$2:$H$298*(Requirements!$I$2:$I$298)</f>
        <v>36</v>
      </c>
      <c r="K225" s="158"/>
      <c r="L225" s="159"/>
      <c r="M225" s="160">
        <f>Requirements!$H$2:$H$298*(IF(Requirements!$L$2:$L$298&gt;0,Requirements!$L$2:$L$298,0))</f>
        <v>0</v>
      </c>
      <c r="N225" s="161"/>
      <c r="O225" s="159">
        <v>3</v>
      </c>
      <c r="P225" s="155">
        <f>_xlfn.SINGLE(Requirements!$H$2:$H$298)*(IF(_xlfn.SINGLE(Requirements!$O$2:$O$298)&gt;0,_xlfn.SINGLE(Requirements!$O$2:$O$298),0))</f>
        <v>27</v>
      </c>
      <c r="Q225" s="161"/>
      <c r="R225" s="159"/>
      <c r="S225" s="155">
        <f>_xlfn.SINGLE(Requirements!$H$2:$H$298)*(IF(_xlfn.SINGLE(Requirements!$R$2:$R$298)&gt;0,_xlfn.SINGLE(Requirements!$R$2:$R$298),0))</f>
        <v>0</v>
      </c>
    </row>
    <row r="226" spans="1:19" ht="39" customHeight="1" x14ac:dyDescent="0.55000000000000004">
      <c r="A226" s="174">
        <v>224</v>
      </c>
      <c r="B226" s="151" t="s">
        <v>28</v>
      </c>
      <c r="C226" s="152" t="s">
        <v>32</v>
      </c>
      <c r="D226" s="153" t="s">
        <v>140</v>
      </c>
      <c r="E226" s="154" t="s">
        <v>404</v>
      </c>
      <c r="F226" s="81" t="s">
        <v>218</v>
      </c>
      <c r="G226" s="82" t="s">
        <v>20</v>
      </c>
      <c r="H226" s="155">
        <f>IF(Requirements!$G226="Essential",9,IF(Requirements!$G226="Advanced",3,1))</f>
        <v>9</v>
      </c>
      <c r="I226" s="156">
        <v>4</v>
      </c>
      <c r="J226" s="157">
        <f>Requirements!$H$2:$H$298*(Requirements!$I$2:$I$298)</f>
        <v>36</v>
      </c>
      <c r="K226" s="158"/>
      <c r="L226" s="159"/>
      <c r="M226" s="160">
        <f>Requirements!$H$2:$H$298*(IF(Requirements!$L$2:$L$298&gt;0,Requirements!$L$2:$L$298,0))</f>
        <v>0</v>
      </c>
      <c r="N226" s="161"/>
      <c r="O226" s="159">
        <v>2</v>
      </c>
      <c r="P226" s="155">
        <f>_xlfn.SINGLE(Requirements!$H$2:$H$298)*(IF(_xlfn.SINGLE(Requirements!$O$2:$O$298)&gt;0,_xlfn.SINGLE(Requirements!$O$2:$O$298),0))</f>
        <v>18</v>
      </c>
      <c r="Q226" s="161"/>
      <c r="R226" s="159"/>
      <c r="S226" s="155">
        <f>_xlfn.SINGLE(Requirements!$H$2:$H$298)*(IF(_xlfn.SINGLE(Requirements!$R$2:$R$298)&gt;0,_xlfn.SINGLE(Requirements!$R$2:$R$298),0))</f>
        <v>0</v>
      </c>
    </row>
    <row r="227" spans="1:19" ht="39" customHeight="1" x14ac:dyDescent="0.55000000000000004">
      <c r="A227" s="174">
        <v>225</v>
      </c>
      <c r="B227" s="151" t="s">
        <v>28</v>
      </c>
      <c r="C227" s="152" t="s">
        <v>32</v>
      </c>
      <c r="D227" s="153" t="s">
        <v>140</v>
      </c>
      <c r="E227" s="154" t="s">
        <v>405</v>
      </c>
      <c r="F227" s="81" t="s">
        <v>218</v>
      </c>
      <c r="G227" s="82" t="s">
        <v>20</v>
      </c>
      <c r="H227" s="155">
        <f>IF(Requirements!$G227="Essential",9,IF(Requirements!$G227="Advanced",3,1))</f>
        <v>9</v>
      </c>
      <c r="I227" s="156">
        <v>4</v>
      </c>
      <c r="J227" s="157">
        <f>Requirements!$H$2:$H$298*(Requirements!$I$2:$I$298)</f>
        <v>36</v>
      </c>
      <c r="K227" s="158"/>
      <c r="L227" s="159"/>
      <c r="M227" s="160">
        <f>Requirements!$H$2:$H$298*(IF(Requirements!$L$2:$L$298&gt;0,Requirements!$L$2:$L$298,0))</f>
        <v>0</v>
      </c>
      <c r="N227" s="161"/>
      <c r="O227" s="159">
        <v>2</v>
      </c>
      <c r="P227" s="155">
        <f>_xlfn.SINGLE(Requirements!$H$2:$H$298)*(IF(_xlfn.SINGLE(Requirements!$O$2:$O$298)&gt;0,_xlfn.SINGLE(Requirements!$O$2:$O$298),0))</f>
        <v>18</v>
      </c>
      <c r="Q227" s="161"/>
      <c r="R227" s="159"/>
      <c r="S227" s="155">
        <f>_xlfn.SINGLE(Requirements!$H$2:$H$298)*(IF(_xlfn.SINGLE(Requirements!$R$2:$R$298)&gt;0,_xlfn.SINGLE(Requirements!$R$2:$R$298),0))</f>
        <v>0</v>
      </c>
    </row>
    <row r="228" spans="1:19" ht="39" customHeight="1" x14ac:dyDescent="0.55000000000000004">
      <c r="A228" s="174">
        <v>226</v>
      </c>
      <c r="B228" s="151" t="s">
        <v>28</v>
      </c>
      <c r="C228" s="152" t="s">
        <v>32</v>
      </c>
      <c r="D228" s="153" t="s">
        <v>140</v>
      </c>
      <c r="E228" s="154" t="s">
        <v>406</v>
      </c>
      <c r="F228" s="81" t="s">
        <v>218</v>
      </c>
      <c r="G228" s="82" t="s">
        <v>20</v>
      </c>
      <c r="H228" s="155">
        <f>IF(Requirements!$G228="Essential",9,IF(Requirements!$G228="Advanced",3,1))</f>
        <v>9</v>
      </c>
      <c r="I228" s="156">
        <v>4</v>
      </c>
      <c r="J228" s="157">
        <f>Requirements!$H$2:$H$298*(Requirements!$I$2:$I$298)</f>
        <v>36</v>
      </c>
      <c r="K228" s="158"/>
      <c r="L228" s="159"/>
      <c r="M228" s="160">
        <f>Requirements!$H$2:$H$298*(IF(Requirements!$L$2:$L$298&gt;0,Requirements!$L$2:$L$298,0))</f>
        <v>0</v>
      </c>
      <c r="N228" s="161"/>
      <c r="O228" s="159">
        <v>2</v>
      </c>
      <c r="P228" s="155">
        <f>_xlfn.SINGLE(Requirements!$H$2:$H$298)*(IF(_xlfn.SINGLE(Requirements!$O$2:$O$298)&gt;0,_xlfn.SINGLE(Requirements!$O$2:$O$298),0))</f>
        <v>18</v>
      </c>
      <c r="Q228" s="161"/>
      <c r="R228" s="159"/>
      <c r="S228" s="155">
        <f>_xlfn.SINGLE(Requirements!$H$2:$H$298)*(IF(_xlfn.SINGLE(Requirements!$R$2:$R$298)&gt;0,_xlfn.SINGLE(Requirements!$R$2:$R$298),0))</f>
        <v>0</v>
      </c>
    </row>
    <row r="229" spans="1:19" ht="39" customHeight="1" x14ac:dyDescent="0.55000000000000004">
      <c r="A229" s="174">
        <v>227</v>
      </c>
      <c r="B229" s="151" t="s">
        <v>28</v>
      </c>
      <c r="C229" s="152" t="s">
        <v>32</v>
      </c>
      <c r="D229" s="153" t="s">
        <v>140</v>
      </c>
      <c r="E229" s="154" t="s">
        <v>407</v>
      </c>
      <c r="F229" s="81" t="s">
        <v>218</v>
      </c>
      <c r="G229" s="82" t="s">
        <v>20</v>
      </c>
      <c r="H229" s="155">
        <f>IF(Requirements!$G229="Essential",9,IF(Requirements!$G229="Advanced",3,1))</f>
        <v>9</v>
      </c>
      <c r="I229" s="156">
        <v>4</v>
      </c>
      <c r="J229" s="157">
        <f>Requirements!$H$2:$H$298*(Requirements!$I$2:$I$298)</f>
        <v>36</v>
      </c>
      <c r="K229" s="158"/>
      <c r="L229" s="159"/>
      <c r="M229" s="160">
        <f>Requirements!$H$2:$H$298*(IF(Requirements!$L$2:$L$298&gt;0,Requirements!$L$2:$L$298,0))</f>
        <v>0</v>
      </c>
      <c r="N229" s="161"/>
      <c r="O229" s="159">
        <v>2</v>
      </c>
      <c r="P229" s="155">
        <f>_xlfn.SINGLE(Requirements!$H$2:$H$298)*(IF(_xlfn.SINGLE(Requirements!$O$2:$O$298)&gt;0,_xlfn.SINGLE(Requirements!$O$2:$O$298),0))</f>
        <v>18</v>
      </c>
      <c r="Q229" s="161"/>
      <c r="R229" s="159"/>
      <c r="S229" s="155">
        <f>_xlfn.SINGLE(Requirements!$H$2:$H$298)*(IF(_xlfn.SINGLE(Requirements!$R$2:$R$298)&gt;0,_xlfn.SINGLE(Requirements!$R$2:$R$298),0))</f>
        <v>0</v>
      </c>
    </row>
    <row r="230" spans="1:19" ht="39" customHeight="1" x14ac:dyDescent="0.55000000000000004">
      <c r="A230" s="174">
        <v>228</v>
      </c>
      <c r="B230" s="151" t="s">
        <v>28</v>
      </c>
      <c r="C230" s="152" t="s">
        <v>32</v>
      </c>
      <c r="D230" s="153" t="s">
        <v>140</v>
      </c>
      <c r="E230" s="154" t="s">
        <v>408</v>
      </c>
      <c r="F230" s="81" t="s">
        <v>218</v>
      </c>
      <c r="G230" s="82" t="s">
        <v>20</v>
      </c>
      <c r="H230" s="155">
        <f>IF(Requirements!$G230="Essential",9,IF(Requirements!$G230="Advanced",3,1))</f>
        <v>9</v>
      </c>
      <c r="I230" s="156">
        <v>4</v>
      </c>
      <c r="J230" s="157">
        <f>Requirements!$H$2:$H$298*(Requirements!$I$2:$I$298)</f>
        <v>36</v>
      </c>
      <c r="K230" s="158"/>
      <c r="L230" s="159"/>
      <c r="M230" s="160">
        <f>Requirements!$H$2:$H$298*(IF(Requirements!$L$2:$L$298&gt;0,Requirements!$L$2:$L$298,0))</f>
        <v>0</v>
      </c>
      <c r="N230" s="161"/>
      <c r="O230" s="159">
        <v>1</v>
      </c>
      <c r="P230" s="155">
        <f>_xlfn.SINGLE(Requirements!$H$2:$H$298)*(IF(_xlfn.SINGLE(Requirements!$O$2:$O$298)&gt;0,_xlfn.SINGLE(Requirements!$O$2:$O$298),0))</f>
        <v>9</v>
      </c>
      <c r="Q230" s="161"/>
      <c r="R230" s="159"/>
      <c r="S230" s="155">
        <f>_xlfn.SINGLE(Requirements!$H$2:$H$298)*(IF(_xlfn.SINGLE(Requirements!$R$2:$R$298)&gt;0,_xlfn.SINGLE(Requirements!$R$2:$R$298),0))</f>
        <v>0</v>
      </c>
    </row>
    <row r="231" spans="1:19" ht="39" customHeight="1" x14ac:dyDescent="0.55000000000000004">
      <c r="A231" s="174">
        <v>229</v>
      </c>
      <c r="B231" s="151" t="s">
        <v>28</v>
      </c>
      <c r="C231" s="152" t="s">
        <v>32</v>
      </c>
      <c r="D231" s="153" t="s">
        <v>140</v>
      </c>
      <c r="E231" s="154" t="s">
        <v>409</v>
      </c>
      <c r="F231" s="81" t="s">
        <v>219</v>
      </c>
      <c r="G231" s="82" t="s">
        <v>21</v>
      </c>
      <c r="H231" s="155">
        <f>IF(Requirements!$G231="Essential",9,IF(Requirements!$G231="Advanced",3,1))</f>
        <v>3</v>
      </c>
      <c r="I231" s="156">
        <v>4</v>
      </c>
      <c r="J231" s="157">
        <f>Requirements!$H$2:$H$298*(Requirements!$I$2:$I$298)</f>
        <v>12</v>
      </c>
      <c r="K231" s="158"/>
      <c r="L231" s="159"/>
      <c r="M231" s="160">
        <f>Requirements!$H$2:$H$298*(IF(Requirements!$L$2:$L$298&gt;0,Requirements!$L$2:$L$298,0))</f>
        <v>0</v>
      </c>
      <c r="N231" s="161"/>
      <c r="O231" s="159">
        <v>0</v>
      </c>
      <c r="P231" s="155">
        <f>_xlfn.SINGLE(Requirements!$H$2:$H$298)*(IF(_xlfn.SINGLE(Requirements!$O$2:$O$298)&gt;0,_xlfn.SINGLE(Requirements!$O$2:$O$298),0))</f>
        <v>0</v>
      </c>
      <c r="Q231" s="161"/>
      <c r="R231" s="159"/>
      <c r="S231" s="155">
        <f>_xlfn.SINGLE(Requirements!$H$2:$H$298)*(IF(_xlfn.SINGLE(Requirements!$R$2:$R$298)&gt;0,_xlfn.SINGLE(Requirements!$R$2:$R$298),0))</f>
        <v>0</v>
      </c>
    </row>
    <row r="232" spans="1:19" ht="39" customHeight="1" x14ac:dyDescent="0.55000000000000004">
      <c r="A232" s="174">
        <v>230</v>
      </c>
      <c r="B232" s="151" t="s">
        <v>28</v>
      </c>
      <c r="C232" s="152" t="s">
        <v>32</v>
      </c>
      <c r="D232" s="153" t="s">
        <v>140</v>
      </c>
      <c r="E232" s="154" t="s">
        <v>410</v>
      </c>
      <c r="F232" s="81" t="s">
        <v>219</v>
      </c>
      <c r="G232" s="82" t="s">
        <v>21</v>
      </c>
      <c r="H232" s="155">
        <f>IF(Requirements!$G232="Essential",9,IF(Requirements!$G232="Advanced",3,1))</f>
        <v>3</v>
      </c>
      <c r="I232" s="156">
        <v>4</v>
      </c>
      <c r="J232" s="157">
        <f>Requirements!$H$2:$H$298*(Requirements!$I$2:$I$298)</f>
        <v>12</v>
      </c>
      <c r="K232" s="158"/>
      <c r="L232" s="159"/>
      <c r="M232" s="160">
        <f>Requirements!$H$2:$H$298*(IF(Requirements!$L$2:$L$298&gt;0,Requirements!$L$2:$L$298,0))</f>
        <v>0</v>
      </c>
      <c r="N232" s="161"/>
      <c r="O232" s="159">
        <v>2</v>
      </c>
      <c r="P232" s="155">
        <f>_xlfn.SINGLE(Requirements!$H$2:$H$298)*(IF(_xlfn.SINGLE(Requirements!$O$2:$O$298)&gt;0,_xlfn.SINGLE(Requirements!$O$2:$O$298),0))</f>
        <v>6</v>
      </c>
      <c r="Q232" s="161"/>
      <c r="R232" s="159"/>
      <c r="S232" s="155">
        <f>_xlfn.SINGLE(Requirements!$H$2:$H$298)*(IF(_xlfn.SINGLE(Requirements!$R$2:$R$298)&gt;0,_xlfn.SINGLE(Requirements!$R$2:$R$298),0))</f>
        <v>0</v>
      </c>
    </row>
    <row r="233" spans="1:19" ht="39" customHeight="1" x14ac:dyDescent="0.55000000000000004">
      <c r="A233" s="174">
        <v>231</v>
      </c>
      <c r="B233" s="151" t="s">
        <v>28</v>
      </c>
      <c r="C233" s="152" t="s">
        <v>32</v>
      </c>
      <c r="D233" s="153" t="s">
        <v>140</v>
      </c>
      <c r="E233" s="154" t="s">
        <v>411</v>
      </c>
      <c r="F233" s="81" t="s">
        <v>219</v>
      </c>
      <c r="G233" s="82" t="s">
        <v>21</v>
      </c>
      <c r="H233" s="155">
        <f>IF(Requirements!$G233="Essential",9,IF(Requirements!$G233="Advanced",3,1))</f>
        <v>3</v>
      </c>
      <c r="I233" s="156">
        <v>4</v>
      </c>
      <c r="J233" s="157">
        <f>Requirements!$H$2:$H$298*(Requirements!$I$2:$I$298)</f>
        <v>12</v>
      </c>
      <c r="K233" s="158"/>
      <c r="L233" s="159"/>
      <c r="M233" s="160">
        <f>Requirements!$H$2:$H$298*(IF(Requirements!$L$2:$L$298&gt;0,Requirements!$L$2:$L$298,0))</f>
        <v>0</v>
      </c>
      <c r="N233" s="161"/>
      <c r="O233" s="159">
        <v>2</v>
      </c>
      <c r="P233" s="155">
        <f>_xlfn.SINGLE(Requirements!$H$2:$H$298)*(IF(_xlfn.SINGLE(Requirements!$O$2:$O$298)&gt;0,_xlfn.SINGLE(Requirements!$O$2:$O$298),0))</f>
        <v>6</v>
      </c>
      <c r="Q233" s="161"/>
      <c r="R233" s="159"/>
      <c r="S233" s="155">
        <f>_xlfn.SINGLE(Requirements!$H$2:$H$298)*(IF(_xlfn.SINGLE(Requirements!$R$2:$R$298)&gt;0,_xlfn.SINGLE(Requirements!$R$2:$R$298),0))</f>
        <v>0</v>
      </c>
    </row>
    <row r="234" spans="1:19" ht="39" customHeight="1" x14ac:dyDescent="0.55000000000000004">
      <c r="A234" s="174">
        <v>232</v>
      </c>
      <c r="B234" s="151" t="s">
        <v>28</v>
      </c>
      <c r="C234" s="152" t="s">
        <v>32</v>
      </c>
      <c r="D234" s="153" t="s">
        <v>140</v>
      </c>
      <c r="E234" s="154" t="s">
        <v>412</v>
      </c>
      <c r="F234" s="81" t="s">
        <v>219</v>
      </c>
      <c r="G234" s="82" t="s">
        <v>21</v>
      </c>
      <c r="H234" s="155">
        <f>IF(Requirements!$G234="Essential",9,IF(Requirements!$G234="Advanced",3,1))</f>
        <v>3</v>
      </c>
      <c r="I234" s="156">
        <v>4</v>
      </c>
      <c r="J234" s="157">
        <f>Requirements!$H$2:$H$298*(Requirements!$I$2:$I$298)</f>
        <v>12</v>
      </c>
      <c r="K234" s="158"/>
      <c r="L234" s="159"/>
      <c r="M234" s="160">
        <f>Requirements!$H$2:$H$298*(IF(Requirements!$L$2:$L$298&gt;0,Requirements!$L$2:$L$298,0))</f>
        <v>0</v>
      </c>
      <c r="N234" s="161"/>
      <c r="O234" s="159">
        <v>2</v>
      </c>
      <c r="P234" s="155">
        <f>_xlfn.SINGLE(Requirements!$H$2:$H$298)*(IF(_xlfn.SINGLE(Requirements!$O$2:$O$298)&gt;0,_xlfn.SINGLE(Requirements!$O$2:$O$298),0))</f>
        <v>6</v>
      </c>
      <c r="Q234" s="161"/>
      <c r="R234" s="159"/>
      <c r="S234" s="155">
        <f>_xlfn.SINGLE(Requirements!$H$2:$H$298)*(IF(_xlfn.SINGLE(Requirements!$R$2:$R$298)&gt;0,_xlfn.SINGLE(Requirements!$R$2:$R$298),0))</f>
        <v>0</v>
      </c>
    </row>
    <row r="235" spans="1:19" ht="39" customHeight="1" x14ac:dyDescent="0.55000000000000004">
      <c r="A235" s="174">
        <v>233</v>
      </c>
      <c r="B235" s="151" t="s">
        <v>28</v>
      </c>
      <c r="C235" s="152" t="s">
        <v>32</v>
      </c>
      <c r="D235" s="153" t="s">
        <v>140</v>
      </c>
      <c r="E235" s="154" t="s">
        <v>413</v>
      </c>
      <c r="F235" s="81" t="s">
        <v>219</v>
      </c>
      <c r="G235" s="82" t="s">
        <v>21</v>
      </c>
      <c r="H235" s="155">
        <f>IF(Requirements!$G235="Essential",9,IF(Requirements!$G235="Advanced",3,1))</f>
        <v>3</v>
      </c>
      <c r="I235" s="156">
        <v>4</v>
      </c>
      <c r="J235" s="157">
        <f>Requirements!$H$2:$H$298*(Requirements!$I$2:$I$298)</f>
        <v>12</v>
      </c>
      <c r="K235" s="158"/>
      <c r="L235" s="159"/>
      <c r="M235" s="160">
        <f>Requirements!$H$2:$H$298*(IF(Requirements!$L$2:$L$298&gt;0,Requirements!$L$2:$L$298,0))</f>
        <v>0</v>
      </c>
      <c r="N235" s="161"/>
      <c r="O235" s="159">
        <v>0</v>
      </c>
      <c r="P235" s="155">
        <f>_xlfn.SINGLE(Requirements!$H$2:$H$298)*(IF(_xlfn.SINGLE(Requirements!$O$2:$O$298)&gt;0,_xlfn.SINGLE(Requirements!$O$2:$O$298),0))</f>
        <v>0</v>
      </c>
      <c r="Q235" s="161"/>
      <c r="R235" s="159"/>
      <c r="S235" s="155">
        <f>_xlfn.SINGLE(Requirements!$H$2:$H$298)*(IF(_xlfn.SINGLE(Requirements!$R$2:$R$298)&gt;0,_xlfn.SINGLE(Requirements!$R$2:$R$298),0))</f>
        <v>0</v>
      </c>
    </row>
    <row r="236" spans="1:19" ht="39" customHeight="1" x14ac:dyDescent="0.55000000000000004">
      <c r="A236" s="174">
        <v>234</v>
      </c>
      <c r="B236" s="151" t="s">
        <v>28</v>
      </c>
      <c r="C236" s="152" t="s">
        <v>32</v>
      </c>
      <c r="D236" s="153" t="s">
        <v>140</v>
      </c>
      <c r="E236" s="154" t="s">
        <v>414</v>
      </c>
      <c r="F236" s="81" t="s">
        <v>219</v>
      </c>
      <c r="G236" s="82" t="s">
        <v>21</v>
      </c>
      <c r="H236" s="155">
        <f>IF(Requirements!$G236="Essential",9,IF(Requirements!$G236="Advanced",3,1))</f>
        <v>3</v>
      </c>
      <c r="I236" s="156">
        <v>4</v>
      </c>
      <c r="J236" s="157">
        <f>Requirements!$H$2:$H$298*(Requirements!$I$2:$I$298)</f>
        <v>12</v>
      </c>
      <c r="K236" s="158"/>
      <c r="L236" s="159"/>
      <c r="M236" s="160">
        <f>Requirements!$H$2:$H$298*(IF(Requirements!$L$2:$L$298&gt;0,Requirements!$L$2:$L$298,0))</f>
        <v>0</v>
      </c>
      <c r="N236" s="161"/>
      <c r="O236" s="159">
        <v>1</v>
      </c>
      <c r="P236" s="155">
        <f>_xlfn.SINGLE(Requirements!$H$2:$H$298)*(IF(_xlfn.SINGLE(Requirements!$O$2:$O$298)&gt;0,_xlfn.SINGLE(Requirements!$O$2:$O$298),0))</f>
        <v>3</v>
      </c>
      <c r="Q236" s="161"/>
      <c r="R236" s="159"/>
      <c r="S236" s="155">
        <f>_xlfn.SINGLE(Requirements!$H$2:$H$298)*(IF(_xlfn.SINGLE(Requirements!$R$2:$R$298)&gt;0,_xlfn.SINGLE(Requirements!$R$2:$R$298),0))</f>
        <v>0</v>
      </c>
    </row>
    <row r="237" spans="1:19" ht="39" customHeight="1" x14ac:dyDescent="0.55000000000000004">
      <c r="A237" s="174">
        <v>235</v>
      </c>
      <c r="B237" s="151" t="s">
        <v>28</v>
      </c>
      <c r="C237" s="152" t="s">
        <v>32</v>
      </c>
      <c r="D237" s="153" t="s">
        <v>140</v>
      </c>
      <c r="E237" s="154" t="s">
        <v>415</v>
      </c>
      <c r="F237" s="81" t="s">
        <v>219</v>
      </c>
      <c r="G237" s="82" t="s">
        <v>21</v>
      </c>
      <c r="H237" s="155">
        <f>IF(Requirements!$G237="Essential",9,IF(Requirements!$G237="Advanced",3,1))</f>
        <v>3</v>
      </c>
      <c r="I237" s="156">
        <v>4</v>
      </c>
      <c r="J237" s="157">
        <f>Requirements!$H$2:$H$298*(Requirements!$I$2:$I$298)</f>
        <v>12</v>
      </c>
      <c r="K237" s="158"/>
      <c r="L237" s="159"/>
      <c r="M237" s="160">
        <f>Requirements!$H$2:$H$298*(IF(Requirements!$L$2:$L$298&gt;0,Requirements!$L$2:$L$298,0))</f>
        <v>0</v>
      </c>
      <c r="N237" s="161"/>
      <c r="O237" s="159">
        <v>0</v>
      </c>
      <c r="P237" s="155">
        <f>_xlfn.SINGLE(Requirements!$H$2:$H$298)*(IF(_xlfn.SINGLE(Requirements!$O$2:$O$298)&gt;0,_xlfn.SINGLE(Requirements!$O$2:$O$298),0))</f>
        <v>0</v>
      </c>
      <c r="Q237" s="161"/>
      <c r="R237" s="159"/>
      <c r="S237" s="155">
        <f>_xlfn.SINGLE(Requirements!$H$2:$H$298)*(IF(_xlfn.SINGLE(Requirements!$R$2:$R$298)&gt;0,_xlfn.SINGLE(Requirements!$R$2:$R$298),0))</f>
        <v>0</v>
      </c>
    </row>
    <row r="238" spans="1:19" ht="39" customHeight="1" x14ac:dyDescent="0.55000000000000004">
      <c r="A238" s="174">
        <v>236</v>
      </c>
      <c r="B238" s="151" t="s">
        <v>28</v>
      </c>
      <c r="C238" s="152" t="s">
        <v>32</v>
      </c>
      <c r="D238" s="153" t="s">
        <v>140</v>
      </c>
      <c r="E238" s="154" t="s">
        <v>416</v>
      </c>
      <c r="F238" s="81" t="s">
        <v>219</v>
      </c>
      <c r="G238" s="82" t="s">
        <v>21</v>
      </c>
      <c r="H238" s="155">
        <f>IF(Requirements!$G238="Essential",9,IF(Requirements!$G238="Advanced",3,1))</f>
        <v>3</v>
      </c>
      <c r="I238" s="156">
        <v>4</v>
      </c>
      <c r="J238" s="157">
        <f>Requirements!$H$2:$H$298*(Requirements!$I$2:$I$298)</f>
        <v>12</v>
      </c>
      <c r="K238" s="158"/>
      <c r="L238" s="159"/>
      <c r="M238" s="160">
        <f>Requirements!$H$2:$H$298*(IF(Requirements!$L$2:$L$298&gt;0,Requirements!$L$2:$L$298,0))</f>
        <v>0</v>
      </c>
      <c r="N238" s="161"/>
      <c r="O238" s="159">
        <v>0</v>
      </c>
      <c r="P238" s="155">
        <f>_xlfn.SINGLE(Requirements!$H$2:$H$298)*(IF(_xlfn.SINGLE(Requirements!$O$2:$O$298)&gt;0,_xlfn.SINGLE(Requirements!$O$2:$O$298),0))</f>
        <v>0</v>
      </c>
      <c r="Q238" s="161"/>
      <c r="R238" s="159"/>
      <c r="S238" s="155">
        <f>_xlfn.SINGLE(Requirements!$H$2:$H$298)*(IF(_xlfn.SINGLE(Requirements!$R$2:$R$298)&gt;0,_xlfn.SINGLE(Requirements!$R$2:$R$298),0))</f>
        <v>0</v>
      </c>
    </row>
    <row r="239" spans="1:19" ht="39" customHeight="1" x14ac:dyDescent="0.55000000000000004">
      <c r="A239" s="174">
        <v>237</v>
      </c>
      <c r="B239" s="151" t="s">
        <v>28</v>
      </c>
      <c r="C239" s="152" t="s">
        <v>32</v>
      </c>
      <c r="D239" s="153" t="s">
        <v>140</v>
      </c>
      <c r="E239" s="154" t="s">
        <v>417</v>
      </c>
      <c r="F239" s="81" t="s">
        <v>219</v>
      </c>
      <c r="G239" s="82" t="s">
        <v>21</v>
      </c>
      <c r="H239" s="155">
        <f>IF(Requirements!$G239="Essential",9,IF(Requirements!$G239="Advanced",3,1))</f>
        <v>3</v>
      </c>
      <c r="I239" s="156">
        <v>4</v>
      </c>
      <c r="J239" s="157">
        <f>Requirements!$H$2:$H$298*(Requirements!$I$2:$I$298)</f>
        <v>12</v>
      </c>
      <c r="K239" s="158"/>
      <c r="L239" s="159"/>
      <c r="M239" s="160">
        <f>Requirements!$H$2:$H$298*(IF(Requirements!$L$2:$L$298&gt;0,Requirements!$L$2:$L$298,0))</f>
        <v>0</v>
      </c>
      <c r="N239" s="161"/>
      <c r="O239" s="159">
        <v>1</v>
      </c>
      <c r="P239" s="155">
        <f>_xlfn.SINGLE(Requirements!$H$2:$H$298)*(IF(_xlfn.SINGLE(Requirements!$O$2:$O$298)&gt;0,_xlfn.SINGLE(Requirements!$O$2:$O$298),0))</f>
        <v>3</v>
      </c>
      <c r="Q239" s="161"/>
      <c r="R239" s="159"/>
      <c r="S239" s="155">
        <f>_xlfn.SINGLE(Requirements!$H$2:$H$298)*(IF(_xlfn.SINGLE(Requirements!$R$2:$R$298)&gt;0,_xlfn.SINGLE(Requirements!$R$2:$R$298),0))</f>
        <v>0</v>
      </c>
    </row>
    <row r="240" spans="1:19" ht="39" customHeight="1" x14ac:dyDescent="0.55000000000000004">
      <c r="A240" s="174">
        <v>238</v>
      </c>
      <c r="B240" s="151" t="s">
        <v>28</v>
      </c>
      <c r="C240" s="152" t="s">
        <v>32</v>
      </c>
      <c r="D240" s="153" t="s">
        <v>140</v>
      </c>
      <c r="E240" s="154" t="s">
        <v>418</v>
      </c>
      <c r="F240" s="81" t="s">
        <v>219</v>
      </c>
      <c r="G240" s="82" t="s">
        <v>21</v>
      </c>
      <c r="H240" s="155">
        <f>IF(Requirements!$G240="Essential",9,IF(Requirements!$G240="Advanced",3,1))</f>
        <v>3</v>
      </c>
      <c r="I240" s="156">
        <v>4</v>
      </c>
      <c r="J240" s="157">
        <f>Requirements!$H$2:$H$298*(Requirements!$I$2:$I$298)</f>
        <v>12</v>
      </c>
      <c r="K240" s="158"/>
      <c r="L240" s="159"/>
      <c r="M240" s="160">
        <f>Requirements!$H$2:$H$298*(IF(Requirements!$L$2:$L$298&gt;0,Requirements!$L$2:$L$298,0))</f>
        <v>0</v>
      </c>
      <c r="N240" s="161"/>
      <c r="O240" s="159">
        <v>2</v>
      </c>
      <c r="P240" s="155">
        <f>_xlfn.SINGLE(Requirements!$H$2:$H$298)*(IF(_xlfn.SINGLE(Requirements!$O$2:$O$298)&gt;0,_xlfn.SINGLE(Requirements!$O$2:$O$298),0))</f>
        <v>6</v>
      </c>
      <c r="Q240" s="161"/>
      <c r="R240" s="159"/>
      <c r="S240" s="155">
        <f>_xlfn.SINGLE(Requirements!$H$2:$H$298)*(IF(_xlfn.SINGLE(Requirements!$R$2:$R$298)&gt;0,_xlfn.SINGLE(Requirements!$R$2:$R$298),0))</f>
        <v>0</v>
      </c>
    </row>
    <row r="241" spans="1:19" ht="39" customHeight="1" x14ac:dyDescent="0.55000000000000004">
      <c r="A241" s="174">
        <v>239</v>
      </c>
      <c r="B241" s="151" t="s">
        <v>28</v>
      </c>
      <c r="C241" s="152" t="s">
        <v>32</v>
      </c>
      <c r="D241" s="153" t="s">
        <v>141</v>
      </c>
      <c r="E241" s="154" t="s">
        <v>419</v>
      </c>
      <c r="F241" s="81" t="s">
        <v>217</v>
      </c>
      <c r="G241" s="82" t="s">
        <v>20</v>
      </c>
      <c r="H241" s="155">
        <f>IF(Requirements!$G241="Essential",9,IF(Requirements!$G241="Advanced",3,1))</f>
        <v>9</v>
      </c>
      <c r="I241" s="156">
        <v>4</v>
      </c>
      <c r="J241" s="157">
        <f>Requirements!$H$2:$H$298*(Requirements!$I$2:$I$298)</f>
        <v>36</v>
      </c>
      <c r="K241" s="158"/>
      <c r="L241" s="159"/>
      <c r="M241" s="160">
        <f>Requirements!$H$2:$H$298*(IF(Requirements!$L$2:$L$298&gt;0,Requirements!$L$2:$L$298,0))</f>
        <v>0</v>
      </c>
      <c r="N241" s="161"/>
      <c r="O241" s="159">
        <v>2</v>
      </c>
      <c r="P241" s="155">
        <f>_xlfn.SINGLE(Requirements!$H$2:$H$298)*(IF(_xlfn.SINGLE(Requirements!$O$2:$O$298)&gt;0,_xlfn.SINGLE(Requirements!$O$2:$O$298),0))</f>
        <v>18</v>
      </c>
      <c r="Q241" s="161"/>
      <c r="R241" s="159"/>
      <c r="S241" s="155">
        <f>_xlfn.SINGLE(Requirements!$H$2:$H$298)*(IF(_xlfn.SINGLE(Requirements!$R$2:$R$298)&gt;0,_xlfn.SINGLE(Requirements!$R$2:$R$298),0))</f>
        <v>0</v>
      </c>
    </row>
    <row r="242" spans="1:19" ht="39" customHeight="1" x14ac:dyDescent="0.55000000000000004">
      <c r="A242" s="174">
        <v>240</v>
      </c>
      <c r="B242" s="151" t="s">
        <v>28</v>
      </c>
      <c r="C242" s="152" t="s">
        <v>32</v>
      </c>
      <c r="D242" s="153" t="s">
        <v>141</v>
      </c>
      <c r="E242" s="154" t="s">
        <v>420</v>
      </c>
      <c r="F242" s="81" t="s">
        <v>218</v>
      </c>
      <c r="G242" s="82" t="s">
        <v>20</v>
      </c>
      <c r="H242" s="155">
        <f>IF(Requirements!$G242="Essential",9,IF(Requirements!$G242="Advanced",3,1))</f>
        <v>9</v>
      </c>
      <c r="I242" s="156">
        <v>4</v>
      </c>
      <c r="J242" s="157">
        <f>Requirements!$H$2:$H$298*(Requirements!$I$2:$I$298)</f>
        <v>36</v>
      </c>
      <c r="K242" s="158"/>
      <c r="L242" s="159"/>
      <c r="M242" s="160">
        <f>Requirements!$H$2:$H$298*(IF(Requirements!$L$2:$L$298&gt;0,Requirements!$L$2:$L$298,0))</f>
        <v>0</v>
      </c>
      <c r="N242" s="161"/>
      <c r="O242" s="159">
        <v>2</v>
      </c>
      <c r="P242" s="155">
        <f>_xlfn.SINGLE(Requirements!$H$2:$H$298)*(IF(_xlfn.SINGLE(Requirements!$O$2:$O$298)&gt;0,_xlfn.SINGLE(Requirements!$O$2:$O$298),0))</f>
        <v>18</v>
      </c>
      <c r="Q242" s="161"/>
      <c r="R242" s="159"/>
      <c r="S242" s="155">
        <f>_xlfn.SINGLE(Requirements!$H$2:$H$298)*(IF(_xlfn.SINGLE(Requirements!$R$2:$R$298)&gt;0,_xlfn.SINGLE(Requirements!$R$2:$R$298),0))</f>
        <v>0</v>
      </c>
    </row>
    <row r="243" spans="1:19" ht="39" customHeight="1" x14ac:dyDescent="0.55000000000000004">
      <c r="A243" s="174">
        <v>241</v>
      </c>
      <c r="B243" s="151" t="s">
        <v>28</v>
      </c>
      <c r="C243" s="152" t="s">
        <v>32</v>
      </c>
      <c r="D243" s="153" t="s">
        <v>141</v>
      </c>
      <c r="E243" s="154" t="s">
        <v>421</v>
      </c>
      <c r="F243" s="81" t="s">
        <v>218</v>
      </c>
      <c r="G243" s="82" t="s">
        <v>20</v>
      </c>
      <c r="H243" s="155">
        <f>IF(Requirements!$G243="Essential",9,IF(Requirements!$G243="Advanced",3,1))</f>
        <v>9</v>
      </c>
      <c r="I243" s="156">
        <v>4</v>
      </c>
      <c r="J243" s="157">
        <f>Requirements!$H$2:$H$298*(Requirements!$I$2:$I$298)</f>
        <v>36</v>
      </c>
      <c r="K243" s="158"/>
      <c r="L243" s="159"/>
      <c r="M243" s="160">
        <f>Requirements!$H$2:$H$298*(IF(Requirements!$L$2:$L$298&gt;0,Requirements!$L$2:$L$298,0))</f>
        <v>0</v>
      </c>
      <c r="N243" s="161"/>
      <c r="O243" s="159">
        <v>2</v>
      </c>
      <c r="P243" s="155">
        <f>_xlfn.SINGLE(Requirements!$H$2:$H$298)*(IF(_xlfn.SINGLE(Requirements!$O$2:$O$298)&gt;0,_xlfn.SINGLE(Requirements!$O$2:$O$298),0))</f>
        <v>18</v>
      </c>
      <c r="Q243" s="161"/>
      <c r="R243" s="159"/>
      <c r="S243" s="155">
        <f>_xlfn.SINGLE(Requirements!$H$2:$H$298)*(IF(_xlfn.SINGLE(Requirements!$R$2:$R$298)&gt;0,_xlfn.SINGLE(Requirements!$R$2:$R$298),0))</f>
        <v>0</v>
      </c>
    </row>
    <row r="244" spans="1:19" ht="39" customHeight="1" x14ac:dyDescent="0.55000000000000004">
      <c r="A244" s="174">
        <v>242</v>
      </c>
      <c r="B244" s="151" t="s">
        <v>28</v>
      </c>
      <c r="C244" s="152" t="s">
        <v>32</v>
      </c>
      <c r="D244" s="153" t="s">
        <v>141</v>
      </c>
      <c r="E244" s="154" t="s">
        <v>422</v>
      </c>
      <c r="F244" s="81" t="s">
        <v>218</v>
      </c>
      <c r="G244" s="82" t="s">
        <v>20</v>
      </c>
      <c r="H244" s="155">
        <f>IF(Requirements!$G244="Essential",9,IF(Requirements!$G244="Advanced",3,1))</f>
        <v>9</v>
      </c>
      <c r="I244" s="156">
        <v>4</v>
      </c>
      <c r="J244" s="157">
        <f>Requirements!$H$2:$H$298*(Requirements!$I$2:$I$298)</f>
        <v>36</v>
      </c>
      <c r="K244" s="158"/>
      <c r="L244" s="159"/>
      <c r="M244" s="160">
        <f>Requirements!$H$2:$H$298*(IF(Requirements!$L$2:$L$298&gt;0,Requirements!$L$2:$L$298,0))</f>
        <v>0</v>
      </c>
      <c r="N244" s="161"/>
      <c r="O244" s="159">
        <v>2</v>
      </c>
      <c r="P244" s="155">
        <f>_xlfn.SINGLE(Requirements!$H$2:$H$298)*(IF(_xlfn.SINGLE(Requirements!$O$2:$O$298)&gt;0,_xlfn.SINGLE(Requirements!$O$2:$O$298),0))</f>
        <v>18</v>
      </c>
      <c r="Q244" s="161"/>
      <c r="R244" s="159"/>
      <c r="S244" s="155">
        <f>_xlfn.SINGLE(Requirements!$H$2:$H$298)*(IF(_xlfn.SINGLE(Requirements!$R$2:$R$298)&gt;0,_xlfn.SINGLE(Requirements!$R$2:$R$298),0))</f>
        <v>0</v>
      </c>
    </row>
    <row r="245" spans="1:19" ht="39" customHeight="1" x14ac:dyDescent="0.55000000000000004">
      <c r="A245" s="174">
        <v>243</v>
      </c>
      <c r="B245" s="151" t="s">
        <v>28</v>
      </c>
      <c r="C245" s="152" t="s">
        <v>32</v>
      </c>
      <c r="D245" s="153" t="s">
        <v>141</v>
      </c>
      <c r="E245" s="154" t="s">
        <v>423</v>
      </c>
      <c r="F245" s="81" t="s">
        <v>218</v>
      </c>
      <c r="G245" s="82" t="s">
        <v>20</v>
      </c>
      <c r="H245" s="155">
        <f>IF(Requirements!$G245="Essential",9,IF(Requirements!$G245="Advanced",3,1))</f>
        <v>9</v>
      </c>
      <c r="I245" s="156">
        <v>4</v>
      </c>
      <c r="J245" s="157">
        <f>Requirements!$H$2:$H$298*(Requirements!$I$2:$I$298)</f>
        <v>36</v>
      </c>
      <c r="K245" s="158"/>
      <c r="L245" s="159"/>
      <c r="M245" s="160">
        <f>Requirements!$H$2:$H$298*(IF(Requirements!$L$2:$L$298&gt;0,Requirements!$L$2:$L$298,0))</f>
        <v>0</v>
      </c>
      <c r="N245" s="161"/>
      <c r="O245" s="159">
        <v>2</v>
      </c>
      <c r="P245" s="155">
        <f>_xlfn.SINGLE(Requirements!$H$2:$H$298)*(IF(_xlfn.SINGLE(Requirements!$O$2:$O$298)&gt;0,_xlfn.SINGLE(Requirements!$O$2:$O$298),0))</f>
        <v>18</v>
      </c>
      <c r="Q245" s="161"/>
      <c r="R245" s="159"/>
      <c r="S245" s="155">
        <f>_xlfn.SINGLE(Requirements!$H$2:$H$298)*(IF(_xlfn.SINGLE(Requirements!$R$2:$R$298)&gt;0,_xlfn.SINGLE(Requirements!$R$2:$R$298),0))</f>
        <v>0</v>
      </c>
    </row>
    <row r="246" spans="1:19" ht="39" customHeight="1" x14ac:dyDescent="0.55000000000000004">
      <c r="A246" s="174">
        <v>244</v>
      </c>
      <c r="B246" s="151" t="s">
        <v>28</v>
      </c>
      <c r="C246" s="152" t="s">
        <v>32</v>
      </c>
      <c r="D246" s="153" t="s">
        <v>141</v>
      </c>
      <c r="E246" s="154" t="s">
        <v>424</v>
      </c>
      <c r="F246" s="81" t="s">
        <v>218</v>
      </c>
      <c r="G246" s="82" t="s">
        <v>21</v>
      </c>
      <c r="H246" s="155">
        <f>IF(Requirements!$G246="Essential",9,IF(Requirements!$G246="Advanced",3,1))</f>
        <v>3</v>
      </c>
      <c r="I246" s="156">
        <v>4</v>
      </c>
      <c r="J246" s="157">
        <f>Requirements!$H$2:$H$298*(Requirements!$I$2:$I$298)</f>
        <v>12</v>
      </c>
      <c r="K246" s="158"/>
      <c r="L246" s="159"/>
      <c r="M246" s="160">
        <f>Requirements!$H$2:$H$298*(IF(Requirements!$L$2:$L$298&gt;0,Requirements!$L$2:$L$298,0))</f>
        <v>0</v>
      </c>
      <c r="N246" s="161"/>
      <c r="O246" s="159">
        <v>1</v>
      </c>
      <c r="P246" s="155">
        <f>_xlfn.SINGLE(Requirements!$H$2:$H$298)*(IF(_xlfn.SINGLE(Requirements!$O$2:$O$298)&gt;0,_xlfn.SINGLE(Requirements!$O$2:$O$298),0))</f>
        <v>3</v>
      </c>
      <c r="Q246" s="161"/>
      <c r="R246" s="159"/>
      <c r="S246" s="155">
        <f>_xlfn.SINGLE(Requirements!$H$2:$H$298)*(IF(_xlfn.SINGLE(Requirements!$R$2:$R$298)&gt;0,_xlfn.SINGLE(Requirements!$R$2:$R$298),0))</f>
        <v>0</v>
      </c>
    </row>
    <row r="247" spans="1:19" ht="39" customHeight="1" x14ac:dyDescent="0.55000000000000004">
      <c r="A247" s="174">
        <v>245</v>
      </c>
      <c r="B247" s="151" t="s">
        <v>28</v>
      </c>
      <c r="C247" s="152" t="s">
        <v>32</v>
      </c>
      <c r="D247" s="153" t="s">
        <v>141</v>
      </c>
      <c r="E247" s="154" t="s">
        <v>425</v>
      </c>
      <c r="F247" s="81" t="s">
        <v>219</v>
      </c>
      <c r="G247" s="82" t="s">
        <v>21</v>
      </c>
      <c r="H247" s="155">
        <f>IF(Requirements!$G247="Essential",9,IF(Requirements!$G247="Advanced",3,1))</f>
        <v>3</v>
      </c>
      <c r="I247" s="156">
        <v>4</v>
      </c>
      <c r="J247" s="157">
        <f>Requirements!$H$2:$H$298*(Requirements!$I$2:$I$298)</f>
        <v>12</v>
      </c>
      <c r="K247" s="158"/>
      <c r="L247" s="159"/>
      <c r="M247" s="160">
        <f>Requirements!$H$2:$H$298*(IF(Requirements!$L$2:$L$298&gt;0,Requirements!$L$2:$L$298,0))</f>
        <v>0</v>
      </c>
      <c r="N247" s="161"/>
      <c r="O247" s="159">
        <v>1</v>
      </c>
      <c r="P247" s="155">
        <f>_xlfn.SINGLE(Requirements!$H$2:$H$298)*(IF(_xlfn.SINGLE(Requirements!$O$2:$O$298)&gt;0,_xlfn.SINGLE(Requirements!$O$2:$O$298),0))</f>
        <v>3</v>
      </c>
      <c r="Q247" s="161"/>
      <c r="R247" s="159"/>
      <c r="S247" s="155">
        <f>_xlfn.SINGLE(Requirements!$H$2:$H$298)*(IF(_xlfn.SINGLE(Requirements!$R$2:$R$298)&gt;0,_xlfn.SINGLE(Requirements!$R$2:$R$298),0))</f>
        <v>0</v>
      </c>
    </row>
    <row r="248" spans="1:19" ht="39" customHeight="1" x14ac:dyDescent="0.55000000000000004">
      <c r="A248" s="174">
        <v>246</v>
      </c>
      <c r="B248" s="151" t="s">
        <v>28</v>
      </c>
      <c r="C248" s="152" t="s">
        <v>32</v>
      </c>
      <c r="D248" s="153" t="s">
        <v>141</v>
      </c>
      <c r="E248" s="154" t="s">
        <v>426</v>
      </c>
      <c r="F248" s="81" t="s">
        <v>219</v>
      </c>
      <c r="G248" s="82" t="s">
        <v>21</v>
      </c>
      <c r="H248" s="155">
        <f>IF(Requirements!$G248="Essential",9,IF(Requirements!$G248="Advanced",3,1))</f>
        <v>3</v>
      </c>
      <c r="I248" s="156">
        <v>4</v>
      </c>
      <c r="J248" s="157">
        <f>Requirements!$H$2:$H$298*(Requirements!$I$2:$I$298)</f>
        <v>12</v>
      </c>
      <c r="K248" s="158"/>
      <c r="L248" s="159"/>
      <c r="M248" s="160">
        <f>Requirements!$H$2:$H$298*(IF(Requirements!$L$2:$L$298&gt;0,Requirements!$L$2:$L$298,0))</f>
        <v>0</v>
      </c>
      <c r="N248" s="161"/>
      <c r="O248" s="159">
        <v>2</v>
      </c>
      <c r="P248" s="155">
        <f>_xlfn.SINGLE(Requirements!$H$2:$H$298)*(IF(_xlfn.SINGLE(Requirements!$O$2:$O$298)&gt;0,_xlfn.SINGLE(Requirements!$O$2:$O$298),0))</f>
        <v>6</v>
      </c>
      <c r="Q248" s="161"/>
      <c r="R248" s="159"/>
      <c r="S248" s="155">
        <f>_xlfn.SINGLE(Requirements!$H$2:$H$298)*(IF(_xlfn.SINGLE(Requirements!$R$2:$R$298)&gt;0,_xlfn.SINGLE(Requirements!$R$2:$R$298),0))</f>
        <v>0</v>
      </c>
    </row>
    <row r="249" spans="1:19" ht="39" customHeight="1" x14ac:dyDescent="0.55000000000000004">
      <c r="A249" s="174">
        <v>247</v>
      </c>
      <c r="B249" s="151" t="s">
        <v>28</v>
      </c>
      <c r="C249" s="152" t="s">
        <v>32</v>
      </c>
      <c r="D249" s="153" t="s">
        <v>141</v>
      </c>
      <c r="E249" s="154" t="s">
        <v>427</v>
      </c>
      <c r="F249" s="81" t="s">
        <v>219</v>
      </c>
      <c r="G249" s="82" t="s">
        <v>21</v>
      </c>
      <c r="H249" s="155">
        <f>IF(Requirements!$G249="Essential",9,IF(Requirements!$G249="Advanced",3,1))</f>
        <v>3</v>
      </c>
      <c r="I249" s="156">
        <v>4</v>
      </c>
      <c r="J249" s="157">
        <f>Requirements!$H$2:$H$298*(Requirements!$I$2:$I$298)</f>
        <v>12</v>
      </c>
      <c r="K249" s="158"/>
      <c r="L249" s="159"/>
      <c r="M249" s="160">
        <f>Requirements!$H$2:$H$298*(IF(Requirements!$L$2:$L$298&gt;0,Requirements!$L$2:$L$298,0))</f>
        <v>0</v>
      </c>
      <c r="N249" s="161"/>
      <c r="O249" s="159">
        <v>1</v>
      </c>
      <c r="P249" s="155">
        <f>_xlfn.SINGLE(Requirements!$H$2:$H$298)*(IF(_xlfn.SINGLE(Requirements!$O$2:$O$298)&gt;0,_xlfn.SINGLE(Requirements!$O$2:$O$298),0))</f>
        <v>3</v>
      </c>
      <c r="Q249" s="161"/>
      <c r="R249" s="159"/>
      <c r="S249" s="155">
        <f>_xlfn.SINGLE(Requirements!$H$2:$H$298)*(IF(_xlfn.SINGLE(Requirements!$R$2:$R$298)&gt;0,_xlfn.SINGLE(Requirements!$R$2:$R$298),0))</f>
        <v>0</v>
      </c>
    </row>
    <row r="250" spans="1:19" ht="39" customHeight="1" x14ac:dyDescent="0.55000000000000004">
      <c r="A250" s="174">
        <v>248</v>
      </c>
      <c r="B250" s="151" t="s">
        <v>28</v>
      </c>
      <c r="C250" s="152" t="s">
        <v>32</v>
      </c>
      <c r="D250" s="153" t="s">
        <v>141</v>
      </c>
      <c r="E250" s="154" t="s">
        <v>428</v>
      </c>
      <c r="F250" s="81" t="s">
        <v>219</v>
      </c>
      <c r="G250" s="82" t="s">
        <v>20</v>
      </c>
      <c r="H250" s="155">
        <f>IF(Requirements!$G250="Essential",9,IF(Requirements!$G250="Advanced",3,1))</f>
        <v>9</v>
      </c>
      <c r="I250" s="156">
        <v>4</v>
      </c>
      <c r="J250" s="157">
        <f>Requirements!$H$2:$H$298*(Requirements!$I$2:$I$298)</f>
        <v>36</v>
      </c>
      <c r="K250" s="158"/>
      <c r="L250" s="159"/>
      <c r="M250" s="160">
        <f>Requirements!$H$2:$H$298*(IF(Requirements!$L$2:$L$298&gt;0,Requirements!$L$2:$L$298,0))</f>
        <v>0</v>
      </c>
      <c r="N250" s="161"/>
      <c r="O250" s="159">
        <v>2</v>
      </c>
      <c r="P250" s="155">
        <f>_xlfn.SINGLE(Requirements!$H$2:$H$298)*(IF(_xlfn.SINGLE(Requirements!$O$2:$O$298)&gt;0,_xlfn.SINGLE(Requirements!$O$2:$O$298),0))</f>
        <v>18</v>
      </c>
      <c r="Q250" s="161"/>
      <c r="R250" s="159"/>
      <c r="S250" s="155">
        <f>_xlfn.SINGLE(Requirements!$H$2:$H$298)*(IF(_xlfn.SINGLE(Requirements!$R$2:$R$298)&gt;0,_xlfn.SINGLE(Requirements!$R$2:$R$298),0))</f>
        <v>0</v>
      </c>
    </row>
    <row r="251" spans="1:19" ht="39" customHeight="1" x14ac:dyDescent="0.55000000000000004">
      <c r="A251" s="174">
        <v>249</v>
      </c>
      <c r="B251" s="151" t="s">
        <v>28</v>
      </c>
      <c r="C251" s="152" t="s">
        <v>32</v>
      </c>
      <c r="D251" s="153" t="s">
        <v>141</v>
      </c>
      <c r="E251" s="154" t="s">
        <v>429</v>
      </c>
      <c r="F251" s="81" t="s">
        <v>219</v>
      </c>
      <c r="G251" s="82" t="s">
        <v>21</v>
      </c>
      <c r="H251" s="155">
        <f>IF(Requirements!$G251="Essential",9,IF(Requirements!$G251="Advanced",3,1))</f>
        <v>3</v>
      </c>
      <c r="I251" s="156">
        <v>4</v>
      </c>
      <c r="J251" s="157">
        <f>Requirements!$H$2:$H$298*(Requirements!$I$2:$I$298)</f>
        <v>12</v>
      </c>
      <c r="K251" s="158"/>
      <c r="L251" s="159"/>
      <c r="M251" s="160">
        <f>Requirements!$H$2:$H$298*(IF(Requirements!$L$2:$L$298&gt;0,Requirements!$L$2:$L$298,0))</f>
        <v>0</v>
      </c>
      <c r="N251" s="161"/>
      <c r="O251" s="159">
        <v>2</v>
      </c>
      <c r="P251" s="155">
        <f>_xlfn.SINGLE(Requirements!$H$2:$H$298)*(IF(_xlfn.SINGLE(Requirements!$O$2:$O$298)&gt;0,_xlfn.SINGLE(Requirements!$O$2:$O$298),0))</f>
        <v>6</v>
      </c>
      <c r="Q251" s="161"/>
      <c r="R251" s="159"/>
      <c r="S251" s="155">
        <f>_xlfn.SINGLE(Requirements!$H$2:$H$298)*(IF(_xlfn.SINGLE(Requirements!$R$2:$R$298)&gt;0,_xlfn.SINGLE(Requirements!$R$2:$R$298),0))</f>
        <v>0</v>
      </c>
    </row>
    <row r="252" spans="1:19" ht="39" customHeight="1" x14ac:dyDescent="0.55000000000000004">
      <c r="A252" s="174">
        <v>250</v>
      </c>
      <c r="B252" s="151" t="s">
        <v>28</v>
      </c>
      <c r="C252" s="152" t="s">
        <v>33</v>
      </c>
      <c r="D252" s="153" t="s">
        <v>142</v>
      </c>
      <c r="E252" s="154" t="s">
        <v>337</v>
      </c>
      <c r="F252" s="81" t="s">
        <v>219</v>
      </c>
      <c r="G252" s="82" t="s">
        <v>21</v>
      </c>
      <c r="H252" s="155">
        <f>IF(Requirements!$G252="Essential",9,IF(Requirements!$G252="Advanced",3,1))</f>
        <v>3</v>
      </c>
      <c r="I252" s="156">
        <v>4</v>
      </c>
      <c r="J252" s="157">
        <f>Requirements!$H$2:$H$298*(Requirements!$I$2:$I$298)</f>
        <v>12</v>
      </c>
      <c r="K252" s="158"/>
      <c r="L252" s="159"/>
      <c r="M252" s="160">
        <f>Requirements!$H$2:$H$298*(IF(Requirements!$L$2:$L$298&gt;0,Requirements!$L$2:$L$298,0))</f>
        <v>0</v>
      </c>
      <c r="N252" s="161"/>
      <c r="O252" s="159">
        <v>2</v>
      </c>
      <c r="P252" s="155">
        <f>_xlfn.SINGLE(Requirements!$H$2:$H$298)*(IF(_xlfn.SINGLE(Requirements!$O$2:$O$298)&gt;0,_xlfn.SINGLE(Requirements!$O$2:$O$298),0))</f>
        <v>6</v>
      </c>
      <c r="Q252" s="161"/>
      <c r="R252" s="159"/>
      <c r="S252" s="155">
        <f>_xlfn.SINGLE(Requirements!$H$2:$H$298)*(IF(_xlfn.SINGLE(Requirements!$R$2:$R$298)&gt;0,_xlfn.SINGLE(Requirements!$R$2:$R$298),0))</f>
        <v>0</v>
      </c>
    </row>
    <row r="253" spans="1:19" ht="39" customHeight="1" x14ac:dyDescent="0.55000000000000004">
      <c r="A253" s="174">
        <v>251</v>
      </c>
      <c r="B253" s="151" t="s">
        <v>28</v>
      </c>
      <c r="C253" s="152" t="s">
        <v>33</v>
      </c>
      <c r="D253" s="153" t="s">
        <v>142</v>
      </c>
      <c r="E253" s="154" t="s">
        <v>143</v>
      </c>
      <c r="F253" s="81" t="s">
        <v>219</v>
      </c>
      <c r="G253" s="82" t="s">
        <v>21</v>
      </c>
      <c r="H253" s="155">
        <f>IF(Requirements!$G253="Essential",9,IF(Requirements!$G253="Advanced",3,1))</f>
        <v>3</v>
      </c>
      <c r="I253" s="156">
        <v>4</v>
      </c>
      <c r="J253" s="157">
        <f>Requirements!$H$2:$H$298*(Requirements!$I$2:$I$298)</f>
        <v>12</v>
      </c>
      <c r="K253" s="158"/>
      <c r="L253" s="159"/>
      <c r="M253" s="160">
        <f>Requirements!$H$2:$H$298*(IF(Requirements!$L$2:$L$298&gt;0,Requirements!$L$2:$L$298,0))</f>
        <v>0</v>
      </c>
      <c r="N253" s="161"/>
      <c r="O253" s="159">
        <v>1</v>
      </c>
      <c r="P253" s="155">
        <f>_xlfn.SINGLE(Requirements!$H$2:$H$298)*(IF(_xlfn.SINGLE(Requirements!$O$2:$O$298)&gt;0,_xlfn.SINGLE(Requirements!$O$2:$O$298),0))</f>
        <v>3</v>
      </c>
      <c r="Q253" s="161"/>
      <c r="R253" s="159"/>
      <c r="S253" s="155">
        <f>_xlfn.SINGLE(Requirements!$H$2:$H$298)*(IF(_xlfn.SINGLE(Requirements!$R$2:$R$298)&gt;0,_xlfn.SINGLE(Requirements!$R$2:$R$298),0))</f>
        <v>0</v>
      </c>
    </row>
    <row r="254" spans="1:19" ht="39" customHeight="1" x14ac:dyDescent="0.55000000000000004">
      <c r="A254" s="174">
        <v>252</v>
      </c>
      <c r="B254" s="151" t="s">
        <v>28</v>
      </c>
      <c r="C254" s="152" t="s">
        <v>33</v>
      </c>
      <c r="D254" s="153" t="s">
        <v>142</v>
      </c>
      <c r="E254" s="154" t="s">
        <v>338</v>
      </c>
      <c r="F254" s="81" t="s">
        <v>219</v>
      </c>
      <c r="G254" s="82" t="s">
        <v>21</v>
      </c>
      <c r="H254" s="155">
        <f>IF(Requirements!$G254="Essential",9,IF(Requirements!$G254="Advanced",3,1))</f>
        <v>3</v>
      </c>
      <c r="I254" s="156">
        <v>4</v>
      </c>
      <c r="J254" s="157">
        <f>Requirements!$H$2:$H$298*(Requirements!$I$2:$I$298)</f>
        <v>12</v>
      </c>
      <c r="K254" s="158"/>
      <c r="L254" s="159"/>
      <c r="M254" s="160">
        <f>Requirements!$H$2:$H$298*(IF(Requirements!$L$2:$L$298&gt;0,Requirements!$L$2:$L$298,0))</f>
        <v>0</v>
      </c>
      <c r="N254" s="161"/>
      <c r="O254" s="159">
        <v>0</v>
      </c>
      <c r="P254" s="155">
        <f>_xlfn.SINGLE(Requirements!$H$2:$H$298)*(IF(_xlfn.SINGLE(Requirements!$O$2:$O$298)&gt;0,_xlfn.SINGLE(Requirements!$O$2:$O$298),0))</f>
        <v>0</v>
      </c>
      <c r="Q254" s="161"/>
      <c r="R254" s="159"/>
      <c r="S254" s="155">
        <f>_xlfn.SINGLE(Requirements!$H$2:$H$298)*(IF(_xlfn.SINGLE(Requirements!$R$2:$R$298)&gt;0,_xlfn.SINGLE(Requirements!$R$2:$R$298),0))</f>
        <v>0</v>
      </c>
    </row>
    <row r="255" spans="1:19" ht="39" customHeight="1" x14ac:dyDescent="0.55000000000000004">
      <c r="A255" s="174">
        <v>253</v>
      </c>
      <c r="B255" s="151" t="s">
        <v>28</v>
      </c>
      <c r="C255" s="152" t="s">
        <v>33</v>
      </c>
      <c r="D255" s="153" t="s">
        <v>142</v>
      </c>
      <c r="E255" s="154" t="s">
        <v>339</v>
      </c>
      <c r="F255" s="81" t="s">
        <v>219</v>
      </c>
      <c r="G255" s="82" t="s">
        <v>21</v>
      </c>
      <c r="H255" s="155">
        <f>IF(Requirements!$G255="Essential",9,IF(Requirements!$G255="Advanced",3,1))</f>
        <v>3</v>
      </c>
      <c r="I255" s="156">
        <v>4</v>
      </c>
      <c r="J255" s="157">
        <f>Requirements!$H$2:$H$298*(Requirements!$I$2:$I$298)</f>
        <v>12</v>
      </c>
      <c r="K255" s="158"/>
      <c r="L255" s="159"/>
      <c r="M255" s="160">
        <f>Requirements!$H$2:$H$298*(IF(Requirements!$L$2:$L$298&gt;0,Requirements!$L$2:$L$298,0))</f>
        <v>0</v>
      </c>
      <c r="N255" s="161"/>
      <c r="O255" s="159">
        <v>0</v>
      </c>
      <c r="P255" s="155">
        <f>_xlfn.SINGLE(Requirements!$H$2:$H$298)*(IF(_xlfn.SINGLE(Requirements!$O$2:$O$298)&gt;0,_xlfn.SINGLE(Requirements!$O$2:$O$298),0))</f>
        <v>0</v>
      </c>
      <c r="Q255" s="161"/>
      <c r="R255" s="159"/>
      <c r="S255" s="155">
        <f>_xlfn.SINGLE(Requirements!$H$2:$H$298)*(IF(_xlfn.SINGLE(Requirements!$R$2:$R$298)&gt;0,_xlfn.SINGLE(Requirements!$R$2:$R$298),0))</f>
        <v>0</v>
      </c>
    </row>
    <row r="256" spans="1:19" ht="39" customHeight="1" x14ac:dyDescent="0.55000000000000004">
      <c r="A256" s="174">
        <v>254</v>
      </c>
      <c r="B256" s="151" t="s">
        <v>28</v>
      </c>
      <c r="C256" s="152" t="s">
        <v>33</v>
      </c>
      <c r="D256" s="153" t="s">
        <v>142</v>
      </c>
      <c r="E256" s="154" t="s">
        <v>340</v>
      </c>
      <c r="F256" s="81" t="s">
        <v>219</v>
      </c>
      <c r="G256" s="82" t="s">
        <v>21</v>
      </c>
      <c r="H256" s="155">
        <f>IF(Requirements!$G256="Essential",9,IF(Requirements!$G256="Advanced",3,1))</f>
        <v>3</v>
      </c>
      <c r="I256" s="156">
        <v>4</v>
      </c>
      <c r="J256" s="157">
        <f>Requirements!$H$2:$H$298*(Requirements!$I$2:$I$298)</f>
        <v>12</v>
      </c>
      <c r="K256" s="158"/>
      <c r="L256" s="159"/>
      <c r="M256" s="160">
        <f>Requirements!$H$2:$H$298*(IF(Requirements!$L$2:$L$298&gt;0,Requirements!$L$2:$L$298,0))</f>
        <v>0</v>
      </c>
      <c r="N256" s="161"/>
      <c r="O256" s="159">
        <v>0</v>
      </c>
      <c r="P256" s="155">
        <f>_xlfn.SINGLE(Requirements!$H$2:$H$298)*(IF(_xlfn.SINGLE(Requirements!$O$2:$O$298)&gt;0,_xlfn.SINGLE(Requirements!$O$2:$O$298),0))</f>
        <v>0</v>
      </c>
      <c r="Q256" s="161"/>
      <c r="R256" s="159"/>
      <c r="S256" s="155">
        <f>_xlfn.SINGLE(Requirements!$H$2:$H$298)*(IF(_xlfn.SINGLE(Requirements!$R$2:$R$298)&gt;0,_xlfn.SINGLE(Requirements!$R$2:$R$298),0))</f>
        <v>0</v>
      </c>
    </row>
    <row r="257" spans="1:19" ht="39" customHeight="1" x14ac:dyDescent="0.55000000000000004">
      <c r="A257" s="174">
        <v>255</v>
      </c>
      <c r="B257" s="151" t="s">
        <v>28</v>
      </c>
      <c r="C257" s="152" t="s">
        <v>33</v>
      </c>
      <c r="D257" s="153" t="s">
        <v>144</v>
      </c>
      <c r="E257" s="154" t="s">
        <v>341</v>
      </c>
      <c r="F257" s="81" t="s">
        <v>218</v>
      </c>
      <c r="G257" s="82" t="s">
        <v>20</v>
      </c>
      <c r="H257" s="155">
        <f>IF(Requirements!$G257="Essential",9,IF(Requirements!$G257="Advanced",3,1))</f>
        <v>9</v>
      </c>
      <c r="I257" s="156">
        <v>4</v>
      </c>
      <c r="J257" s="157">
        <f>Requirements!$H$2:$H$298*(Requirements!$I$2:$I$298)</f>
        <v>36</v>
      </c>
      <c r="K257" s="158"/>
      <c r="L257" s="159"/>
      <c r="M257" s="160">
        <f>Requirements!$H$2:$H$298*(IF(Requirements!$L$2:$L$298&gt;0,Requirements!$L$2:$L$298,0))</f>
        <v>0</v>
      </c>
      <c r="N257" s="161"/>
      <c r="O257" s="159">
        <v>2</v>
      </c>
      <c r="P257" s="155">
        <f>_xlfn.SINGLE(Requirements!$H$2:$H$298)*(IF(_xlfn.SINGLE(Requirements!$O$2:$O$298)&gt;0,_xlfn.SINGLE(Requirements!$O$2:$O$298),0))</f>
        <v>18</v>
      </c>
      <c r="Q257" s="161"/>
      <c r="R257" s="159"/>
      <c r="S257" s="155">
        <f>_xlfn.SINGLE(Requirements!$H$2:$H$298)*(IF(_xlfn.SINGLE(Requirements!$R$2:$R$298)&gt;0,_xlfn.SINGLE(Requirements!$R$2:$R$298),0))</f>
        <v>0</v>
      </c>
    </row>
    <row r="258" spans="1:19" ht="39" customHeight="1" x14ac:dyDescent="0.55000000000000004">
      <c r="A258" s="174">
        <v>256</v>
      </c>
      <c r="B258" s="151" t="s">
        <v>28</v>
      </c>
      <c r="C258" s="152" t="s">
        <v>33</v>
      </c>
      <c r="D258" s="153" t="s">
        <v>144</v>
      </c>
      <c r="E258" s="154" t="s">
        <v>342</v>
      </c>
      <c r="F258" s="81" t="s">
        <v>218</v>
      </c>
      <c r="G258" s="82" t="s">
        <v>21</v>
      </c>
      <c r="H258" s="155">
        <f>IF(Requirements!$G258="Essential",9,IF(Requirements!$G258="Advanced",3,1))</f>
        <v>3</v>
      </c>
      <c r="I258" s="156">
        <v>4</v>
      </c>
      <c r="J258" s="157">
        <f>Requirements!$H$2:$H$298*(Requirements!$I$2:$I$298)</f>
        <v>12</v>
      </c>
      <c r="K258" s="158"/>
      <c r="L258" s="159"/>
      <c r="M258" s="160">
        <f>Requirements!$H$2:$H$298*(IF(Requirements!$L$2:$L$298&gt;0,Requirements!$L$2:$L$298,0))</f>
        <v>0</v>
      </c>
      <c r="N258" s="161"/>
      <c r="O258" s="159">
        <v>0</v>
      </c>
      <c r="P258" s="155">
        <f>_xlfn.SINGLE(Requirements!$H$2:$H$298)*(IF(_xlfn.SINGLE(Requirements!$O$2:$O$298)&gt;0,_xlfn.SINGLE(Requirements!$O$2:$O$298),0))</f>
        <v>0</v>
      </c>
      <c r="Q258" s="161"/>
      <c r="R258" s="159"/>
      <c r="S258" s="155">
        <f>_xlfn.SINGLE(Requirements!$H$2:$H$298)*(IF(_xlfn.SINGLE(Requirements!$R$2:$R$298)&gt;0,_xlfn.SINGLE(Requirements!$R$2:$R$298),0))</f>
        <v>0</v>
      </c>
    </row>
    <row r="259" spans="1:19" ht="39" customHeight="1" x14ac:dyDescent="0.55000000000000004">
      <c r="A259" s="174">
        <v>257</v>
      </c>
      <c r="B259" s="151" t="s">
        <v>28</v>
      </c>
      <c r="C259" s="152" t="s">
        <v>33</v>
      </c>
      <c r="D259" s="153" t="s">
        <v>144</v>
      </c>
      <c r="E259" s="154" t="s">
        <v>343</v>
      </c>
      <c r="F259" s="81" t="s">
        <v>219</v>
      </c>
      <c r="G259" s="82" t="s">
        <v>21</v>
      </c>
      <c r="H259" s="155">
        <f>IF(Requirements!$G259="Essential",9,IF(Requirements!$G259="Advanced",3,1))</f>
        <v>3</v>
      </c>
      <c r="I259" s="156">
        <v>4</v>
      </c>
      <c r="J259" s="157">
        <f>Requirements!$H$2:$H$298*(Requirements!$I$2:$I$298)</f>
        <v>12</v>
      </c>
      <c r="K259" s="158"/>
      <c r="L259" s="159"/>
      <c r="M259" s="160">
        <f>Requirements!$H$2:$H$298*(IF(Requirements!$L$2:$L$298&gt;0,Requirements!$L$2:$L$298,0))</f>
        <v>0</v>
      </c>
      <c r="N259" s="161"/>
      <c r="O259" s="159">
        <v>1</v>
      </c>
      <c r="P259" s="155">
        <f>_xlfn.SINGLE(Requirements!$H$2:$H$298)*(IF(_xlfn.SINGLE(Requirements!$O$2:$O$298)&gt;0,_xlfn.SINGLE(Requirements!$O$2:$O$298),0))</f>
        <v>3</v>
      </c>
      <c r="Q259" s="161"/>
      <c r="R259" s="159"/>
      <c r="S259" s="155">
        <f>_xlfn.SINGLE(Requirements!$H$2:$H$298)*(IF(_xlfn.SINGLE(Requirements!$R$2:$R$298)&gt;0,_xlfn.SINGLE(Requirements!$R$2:$R$298),0))</f>
        <v>0</v>
      </c>
    </row>
    <row r="260" spans="1:19" ht="39" customHeight="1" x14ac:dyDescent="0.55000000000000004">
      <c r="A260" s="174">
        <v>258</v>
      </c>
      <c r="B260" s="151" t="s">
        <v>28</v>
      </c>
      <c r="C260" s="152" t="s">
        <v>33</v>
      </c>
      <c r="D260" s="153" t="s">
        <v>144</v>
      </c>
      <c r="E260" s="154" t="s">
        <v>344</v>
      </c>
      <c r="F260" s="81" t="s">
        <v>219</v>
      </c>
      <c r="G260" s="82" t="s">
        <v>21</v>
      </c>
      <c r="H260" s="155">
        <f>IF(Requirements!$G260="Essential",9,IF(Requirements!$G260="Advanced",3,1))</f>
        <v>3</v>
      </c>
      <c r="I260" s="156">
        <v>4</v>
      </c>
      <c r="J260" s="157">
        <f>Requirements!$H$2:$H$298*(Requirements!$I$2:$I$298)</f>
        <v>12</v>
      </c>
      <c r="K260" s="158"/>
      <c r="L260" s="159"/>
      <c r="M260" s="160">
        <f>Requirements!$H$2:$H$298*(IF(Requirements!$L$2:$L$298&gt;0,Requirements!$L$2:$L$298,0))</f>
        <v>0</v>
      </c>
      <c r="N260" s="161"/>
      <c r="O260" s="159">
        <v>0</v>
      </c>
      <c r="P260" s="155">
        <f>_xlfn.SINGLE(Requirements!$H$2:$H$298)*(IF(_xlfn.SINGLE(Requirements!$O$2:$O$298)&gt;0,_xlfn.SINGLE(Requirements!$O$2:$O$298),0))</f>
        <v>0</v>
      </c>
      <c r="Q260" s="161"/>
      <c r="R260" s="159"/>
      <c r="S260" s="155">
        <f>_xlfn.SINGLE(Requirements!$H$2:$H$298)*(IF(_xlfn.SINGLE(Requirements!$R$2:$R$298)&gt;0,_xlfn.SINGLE(Requirements!$R$2:$R$298),0))</f>
        <v>0</v>
      </c>
    </row>
    <row r="261" spans="1:19" ht="39" customHeight="1" x14ac:dyDescent="0.55000000000000004">
      <c r="A261" s="174">
        <v>259</v>
      </c>
      <c r="B261" s="151" t="s">
        <v>28</v>
      </c>
      <c r="C261" s="152" t="s">
        <v>33</v>
      </c>
      <c r="D261" s="153" t="s">
        <v>144</v>
      </c>
      <c r="E261" s="154" t="s">
        <v>345</v>
      </c>
      <c r="F261" s="81" t="s">
        <v>219</v>
      </c>
      <c r="G261" s="82" t="s">
        <v>21</v>
      </c>
      <c r="H261" s="155">
        <f>IF(Requirements!$G261="Essential",9,IF(Requirements!$G261="Advanced",3,1))</f>
        <v>3</v>
      </c>
      <c r="I261" s="156">
        <v>4</v>
      </c>
      <c r="J261" s="157">
        <f>Requirements!$H$2:$H$298*(Requirements!$I$2:$I$298)</f>
        <v>12</v>
      </c>
      <c r="K261" s="158"/>
      <c r="L261" s="159"/>
      <c r="M261" s="160">
        <f>Requirements!$H$2:$H$298*(IF(Requirements!$L$2:$L$298&gt;0,Requirements!$L$2:$L$298,0))</f>
        <v>0</v>
      </c>
      <c r="N261" s="161"/>
      <c r="O261" s="159">
        <v>1</v>
      </c>
      <c r="P261" s="155">
        <f>_xlfn.SINGLE(Requirements!$H$2:$H$298)*(IF(_xlfn.SINGLE(Requirements!$O$2:$O$298)&gt;0,_xlfn.SINGLE(Requirements!$O$2:$O$298),0))</f>
        <v>3</v>
      </c>
      <c r="Q261" s="161"/>
      <c r="R261" s="159"/>
      <c r="S261" s="155">
        <f>_xlfn.SINGLE(Requirements!$H$2:$H$298)*(IF(_xlfn.SINGLE(Requirements!$R$2:$R$298)&gt;0,_xlfn.SINGLE(Requirements!$R$2:$R$298),0))</f>
        <v>0</v>
      </c>
    </row>
    <row r="262" spans="1:19" ht="39" customHeight="1" x14ac:dyDescent="0.55000000000000004">
      <c r="A262" s="174">
        <v>260</v>
      </c>
      <c r="B262" s="151" t="s">
        <v>28</v>
      </c>
      <c r="C262" s="152" t="s">
        <v>33</v>
      </c>
      <c r="D262" s="153" t="s">
        <v>144</v>
      </c>
      <c r="E262" s="154" t="s">
        <v>346</v>
      </c>
      <c r="F262" s="81" t="s">
        <v>219</v>
      </c>
      <c r="G262" s="82" t="s">
        <v>21</v>
      </c>
      <c r="H262" s="155">
        <f>IF(Requirements!$G262="Essential",9,IF(Requirements!$G262="Advanced",3,1))</f>
        <v>3</v>
      </c>
      <c r="I262" s="156">
        <v>4</v>
      </c>
      <c r="J262" s="157">
        <f>Requirements!$H$2:$H$298*(Requirements!$I$2:$I$298)</f>
        <v>12</v>
      </c>
      <c r="K262" s="158"/>
      <c r="L262" s="159"/>
      <c r="M262" s="160">
        <f>Requirements!$H$2:$H$298*(IF(Requirements!$L$2:$L$298&gt;0,Requirements!$L$2:$L$298,0))</f>
        <v>0</v>
      </c>
      <c r="N262" s="161"/>
      <c r="O262" s="159">
        <v>0</v>
      </c>
      <c r="P262" s="155">
        <f>_xlfn.SINGLE(Requirements!$H$2:$H$298)*(IF(_xlfn.SINGLE(Requirements!$O$2:$O$298)&gt;0,_xlfn.SINGLE(Requirements!$O$2:$O$298),0))</f>
        <v>0</v>
      </c>
      <c r="Q262" s="161"/>
      <c r="R262" s="159"/>
      <c r="S262" s="155">
        <f>_xlfn.SINGLE(Requirements!$H$2:$H$298)*(IF(_xlfn.SINGLE(Requirements!$R$2:$R$298)&gt;0,_xlfn.SINGLE(Requirements!$R$2:$R$298),0))</f>
        <v>0</v>
      </c>
    </row>
    <row r="263" spans="1:19" ht="39" customHeight="1" x14ac:dyDescent="0.55000000000000004">
      <c r="A263" s="174">
        <v>261</v>
      </c>
      <c r="B263" s="151" t="s">
        <v>28</v>
      </c>
      <c r="C263" s="152" t="s">
        <v>33</v>
      </c>
      <c r="D263" s="153" t="s">
        <v>144</v>
      </c>
      <c r="E263" s="154" t="s">
        <v>347</v>
      </c>
      <c r="F263" s="81" t="s">
        <v>219</v>
      </c>
      <c r="G263" s="82" t="s">
        <v>22</v>
      </c>
      <c r="H263" s="155">
        <f>IF(Requirements!$G263="Essential",9,IF(Requirements!$G263="Advanced",3,1))</f>
        <v>1</v>
      </c>
      <c r="I263" s="156">
        <v>4</v>
      </c>
      <c r="J263" s="157">
        <f>Requirements!$H$2:$H$298*(Requirements!$I$2:$I$298)</f>
        <v>4</v>
      </c>
      <c r="K263" s="158"/>
      <c r="L263" s="159"/>
      <c r="M263" s="160">
        <f>Requirements!$H$2:$H$298*(IF(Requirements!$L$2:$L$298&gt;0,Requirements!$L$2:$L$298,0))</f>
        <v>0</v>
      </c>
      <c r="N263" s="161"/>
      <c r="O263" s="159">
        <v>2</v>
      </c>
      <c r="P263" s="155">
        <f>_xlfn.SINGLE(Requirements!$H$2:$H$298)*(IF(_xlfn.SINGLE(Requirements!$O$2:$O$298)&gt;0,_xlfn.SINGLE(Requirements!$O$2:$O$298),0))</f>
        <v>2</v>
      </c>
      <c r="Q263" s="161"/>
      <c r="R263" s="159"/>
      <c r="S263" s="155">
        <f>_xlfn.SINGLE(Requirements!$H$2:$H$298)*(IF(_xlfn.SINGLE(Requirements!$R$2:$R$298)&gt;0,_xlfn.SINGLE(Requirements!$R$2:$R$298),0))</f>
        <v>0</v>
      </c>
    </row>
    <row r="264" spans="1:19" ht="39" customHeight="1" x14ac:dyDescent="0.55000000000000004">
      <c r="A264" s="174">
        <v>262</v>
      </c>
      <c r="B264" s="151" t="s">
        <v>28</v>
      </c>
      <c r="C264" s="152" t="s">
        <v>33</v>
      </c>
      <c r="D264" s="153" t="s">
        <v>145</v>
      </c>
      <c r="E264" s="154" t="s">
        <v>348</v>
      </c>
      <c r="F264" s="81" t="s">
        <v>218</v>
      </c>
      <c r="G264" s="82" t="s">
        <v>20</v>
      </c>
      <c r="H264" s="155">
        <f>IF(Requirements!$G264="Essential",9,IF(Requirements!$G264="Advanced",3,1))</f>
        <v>9</v>
      </c>
      <c r="I264" s="156">
        <v>4</v>
      </c>
      <c r="J264" s="157">
        <f>Requirements!$H$2:$H$298*(Requirements!$I$2:$I$298)</f>
        <v>36</v>
      </c>
      <c r="K264" s="158"/>
      <c r="L264" s="159"/>
      <c r="M264" s="160">
        <f>Requirements!$H$2:$H$298*(IF(Requirements!$L$2:$L$298&gt;0,Requirements!$L$2:$L$298,0))</f>
        <v>0</v>
      </c>
      <c r="N264" s="161"/>
      <c r="O264" s="159">
        <v>1</v>
      </c>
      <c r="P264" s="155">
        <f>_xlfn.SINGLE(Requirements!$H$2:$H$298)*(IF(_xlfn.SINGLE(Requirements!$O$2:$O$298)&gt;0,_xlfn.SINGLE(Requirements!$O$2:$O$298),0))</f>
        <v>9</v>
      </c>
      <c r="Q264" s="161"/>
      <c r="R264" s="159"/>
      <c r="S264" s="155">
        <f>_xlfn.SINGLE(Requirements!$H$2:$H$298)*(IF(_xlfn.SINGLE(Requirements!$R$2:$R$298)&gt;0,_xlfn.SINGLE(Requirements!$R$2:$R$298),0))</f>
        <v>0</v>
      </c>
    </row>
    <row r="265" spans="1:19" ht="39" customHeight="1" x14ac:dyDescent="0.55000000000000004">
      <c r="A265" s="174">
        <v>263</v>
      </c>
      <c r="B265" s="151" t="s">
        <v>28</v>
      </c>
      <c r="C265" s="152" t="s">
        <v>33</v>
      </c>
      <c r="D265" s="153" t="s">
        <v>145</v>
      </c>
      <c r="E265" s="154" t="s">
        <v>349</v>
      </c>
      <c r="F265" s="81" t="s">
        <v>219</v>
      </c>
      <c r="G265" s="82" t="s">
        <v>21</v>
      </c>
      <c r="H265" s="155">
        <f>IF(Requirements!$G265="Essential",9,IF(Requirements!$G265="Advanced",3,1))</f>
        <v>3</v>
      </c>
      <c r="I265" s="156">
        <v>4</v>
      </c>
      <c r="J265" s="157">
        <f>Requirements!$H$2:$H$298*(Requirements!$I$2:$I$298)</f>
        <v>12</v>
      </c>
      <c r="K265" s="158"/>
      <c r="L265" s="159"/>
      <c r="M265" s="160">
        <f>Requirements!$H$2:$H$298*(IF(Requirements!$L$2:$L$298&gt;0,Requirements!$L$2:$L$298,0))</f>
        <v>0</v>
      </c>
      <c r="N265" s="161"/>
      <c r="O265" s="159">
        <v>1</v>
      </c>
      <c r="P265" s="155">
        <f>_xlfn.SINGLE(Requirements!$H$2:$H$298)*(IF(_xlfn.SINGLE(Requirements!$O$2:$O$298)&gt;0,_xlfn.SINGLE(Requirements!$O$2:$O$298),0))</f>
        <v>3</v>
      </c>
      <c r="Q265" s="161"/>
      <c r="R265" s="159"/>
      <c r="S265" s="155">
        <f>_xlfn.SINGLE(Requirements!$H$2:$H$298)*(IF(_xlfn.SINGLE(Requirements!$R$2:$R$298)&gt;0,_xlfn.SINGLE(Requirements!$R$2:$R$298),0))</f>
        <v>0</v>
      </c>
    </row>
    <row r="266" spans="1:19" ht="39" customHeight="1" x14ac:dyDescent="0.55000000000000004">
      <c r="A266" s="174">
        <v>264</v>
      </c>
      <c r="B266" s="151" t="s">
        <v>28</v>
      </c>
      <c r="C266" s="152" t="s">
        <v>33</v>
      </c>
      <c r="D266" s="153" t="s">
        <v>145</v>
      </c>
      <c r="E266" s="154" t="s">
        <v>350</v>
      </c>
      <c r="F266" s="81" t="s">
        <v>219</v>
      </c>
      <c r="G266" s="82" t="s">
        <v>21</v>
      </c>
      <c r="H266" s="155">
        <f>IF(Requirements!$G266="Essential",9,IF(Requirements!$G266="Advanced",3,1))</f>
        <v>3</v>
      </c>
      <c r="I266" s="156">
        <v>4</v>
      </c>
      <c r="J266" s="157">
        <f>Requirements!$H$2:$H$298*(Requirements!$I$2:$I$298)</f>
        <v>12</v>
      </c>
      <c r="K266" s="158"/>
      <c r="L266" s="159"/>
      <c r="M266" s="160">
        <f>Requirements!$H$2:$H$298*(IF(Requirements!$L$2:$L$298&gt;0,Requirements!$L$2:$L$298,0))</f>
        <v>0</v>
      </c>
      <c r="N266" s="161"/>
      <c r="O266" s="159">
        <v>1</v>
      </c>
      <c r="P266" s="155">
        <f>_xlfn.SINGLE(Requirements!$H$2:$H$298)*(IF(_xlfn.SINGLE(Requirements!$O$2:$O$298)&gt;0,_xlfn.SINGLE(Requirements!$O$2:$O$298),0))</f>
        <v>3</v>
      </c>
      <c r="Q266" s="161"/>
      <c r="R266" s="159"/>
      <c r="S266" s="155">
        <f>_xlfn.SINGLE(Requirements!$H$2:$H$298)*(IF(_xlfn.SINGLE(Requirements!$R$2:$R$298)&gt;0,_xlfn.SINGLE(Requirements!$R$2:$R$298),0))</f>
        <v>0</v>
      </c>
    </row>
    <row r="267" spans="1:19" ht="39" customHeight="1" x14ac:dyDescent="0.55000000000000004">
      <c r="A267" s="174">
        <v>265</v>
      </c>
      <c r="B267" s="151" t="s">
        <v>28</v>
      </c>
      <c r="C267" s="152" t="s">
        <v>33</v>
      </c>
      <c r="D267" s="153" t="s">
        <v>145</v>
      </c>
      <c r="E267" s="154" t="s">
        <v>351</v>
      </c>
      <c r="F267" s="81" t="s">
        <v>219</v>
      </c>
      <c r="G267" s="82" t="s">
        <v>21</v>
      </c>
      <c r="H267" s="155">
        <f>IF(Requirements!$G267="Essential",9,IF(Requirements!$G267="Advanced",3,1))</f>
        <v>3</v>
      </c>
      <c r="I267" s="156">
        <v>4</v>
      </c>
      <c r="J267" s="157">
        <f>Requirements!$H$2:$H$298*(Requirements!$I$2:$I$298)</f>
        <v>12</v>
      </c>
      <c r="K267" s="158"/>
      <c r="L267" s="159"/>
      <c r="M267" s="160">
        <f>Requirements!$H$2:$H$298*(IF(Requirements!$L$2:$L$298&gt;0,Requirements!$L$2:$L$298,0))</f>
        <v>0</v>
      </c>
      <c r="N267" s="161"/>
      <c r="O267" s="159">
        <v>1</v>
      </c>
      <c r="P267" s="155">
        <f>_xlfn.SINGLE(Requirements!$H$2:$H$298)*(IF(_xlfn.SINGLE(Requirements!$O$2:$O$298)&gt;0,_xlfn.SINGLE(Requirements!$O$2:$O$298),0))</f>
        <v>3</v>
      </c>
      <c r="Q267" s="161"/>
      <c r="R267" s="159"/>
      <c r="S267" s="155">
        <f>_xlfn.SINGLE(Requirements!$H$2:$H$298)*(IF(_xlfn.SINGLE(Requirements!$R$2:$R$298)&gt;0,_xlfn.SINGLE(Requirements!$R$2:$R$298),0))</f>
        <v>0</v>
      </c>
    </row>
    <row r="268" spans="1:19" ht="39" customHeight="1" x14ac:dyDescent="0.55000000000000004">
      <c r="A268" s="174">
        <v>266</v>
      </c>
      <c r="B268" s="151" t="s">
        <v>28</v>
      </c>
      <c r="C268" s="152" t="s">
        <v>33</v>
      </c>
      <c r="D268" s="153" t="s">
        <v>145</v>
      </c>
      <c r="E268" s="154" t="s">
        <v>352</v>
      </c>
      <c r="F268" s="81" t="s">
        <v>219</v>
      </c>
      <c r="G268" s="82" t="s">
        <v>21</v>
      </c>
      <c r="H268" s="155">
        <f>IF(Requirements!$G268="Essential",9,IF(Requirements!$G268="Advanced",3,1))</f>
        <v>3</v>
      </c>
      <c r="I268" s="156">
        <v>4</v>
      </c>
      <c r="J268" s="157">
        <f>Requirements!$H$2:$H$298*(Requirements!$I$2:$I$298)</f>
        <v>12</v>
      </c>
      <c r="K268" s="158"/>
      <c r="L268" s="159"/>
      <c r="M268" s="160">
        <f>Requirements!$H$2:$H$298*(IF(Requirements!$L$2:$L$298&gt;0,Requirements!$L$2:$L$298,0))</f>
        <v>0</v>
      </c>
      <c r="N268" s="161"/>
      <c r="O268" s="159">
        <v>1</v>
      </c>
      <c r="P268" s="155">
        <f>_xlfn.SINGLE(Requirements!$H$2:$H$298)*(IF(_xlfn.SINGLE(Requirements!$O$2:$O$298)&gt;0,_xlfn.SINGLE(Requirements!$O$2:$O$298),0))</f>
        <v>3</v>
      </c>
      <c r="Q268" s="161"/>
      <c r="R268" s="159"/>
      <c r="S268" s="155">
        <f>_xlfn.SINGLE(Requirements!$H$2:$H$298)*(IF(_xlfn.SINGLE(Requirements!$R$2:$R$298)&gt;0,_xlfn.SINGLE(Requirements!$R$2:$R$298),0))</f>
        <v>0</v>
      </c>
    </row>
    <row r="269" spans="1:19" ht="39" customHeight="1" x14ac:dyDescent="0.55000000000000004">
      <c r="A269" s="174">
        <v>267</v>
      </c>
      <c r="B269" s="151" t="s">
        <v>28</v>
      </c>
      <c r="C269" s="152" t="s">
        <v>34</v>
      </c>
      <c r="D269" s="153" t="s">
        <v>146</v>
      </c>
      <c r="E269" s="154" t="s">
        <v>454</v>
      </c>
      <c r="F269" s="81" t="s">
        <v>218</v>
      </c>
      <c r="G269" s="82" t="s">
        <v>22</v>
      </c>
      <c r="H269" s="155">
        <f>IF(Requirements!$G269="Essential",9,IF(Requirements!$G269="Advanced",3,1))</f>
        <v>1</v>
      </c>
      <c r="I269" s="156">
        <v>4</v>
      </c>
      <c r="J269" s="157">
        <f>Requirements!$H$2:$H$298*(Requirements!$I$2:$I$298)</f>
        <v>4</v>
      </c>
      <c r="K269" s="158"/>
      <c r="L269" s="159"/>
      <c r="M269" s="160">
        <f>Requirements!$H$2:$H$298*(IF(Requirements!$L$2:$L$298&gt;0,Requirements!$L$2:$L$298,0))</f>
        <v>0</v>
      </c>
      <c r="N269" s="161"/>
      <c r="O269" s="159">
        <v>2</v>
      </c>
      <c r="P269" s="155">
        <f>_xlfn.SINGLE(Requirements!$H$2:$H$298)*(IF(_xlfn.SINGLE(Requirements!$O$2:$O$298)&gt;0,_xlfn.SINGLE(Requirements!$O$2:$O$298),0))</f>
        <v>2</v>
      </c>
      <c r="Q269" s="161"/>
      <c r="R269" s="159"/>
      <c r="S269" s="155">
        <f>_xlfn.SINGLE(Requirements!$H$2:$H$298)*(IF(_xlfn.SINGLE(Requirements!$R$2:$R$298)&gt;0,_xlfn.SINGLE(Requirements!$R$2:$R$298),0))</f>
        <v>0</v>
      </c>
    </row>
    <row r="270" spans="1:19" ht="39" customHeight="1" x14ac:dyDescent="0.55000000000000004">
      <c r="A270" s="174">
        <v>268</v>
      </c>
      <c r="B270" s="151" t="s">
        <v>28</v>
      </c>
      <c r="C270" s="152" t="s">
        <v>34</v>
      </c>
      <c r="D270" s="153" t="s">
        <v>146</v>
      </c>
      <c r="E270" s="154" t="s">
        <v>455</v>
      </c>
      <c r="F270" s="81" t="s">
        <v>218</v>
      </c>
      <c r="G270" s="82" t="s">
        <v>21</v>
      </c>
      <c r="H270" s="155">
        <f>IF(Requirements!$G270="Essential",9,IF(Requirements!$G270="Advanced",3,1))</f>
        <v>3</v>
      </c>
      <c r="I270" s="156">
        <v>4</v>
      </c>
      <c r="J270" s="157">
        <f>Requirements!$H$2:$H$298*(Requirements!$I$2:$I$298)</f>
        <v>12</v>
      </c>
      <c r="K270" s="158"/>
      <c r="L270" s="159"/>
      <c r="M270" s="160">
        <f>Requirements!$H$2:$H$298*(IF(Requirements!$L$2:$L$298&gt;0,Requirements!$L$2:$L$298,0))</f>
        <v>0</v>
      </c>
      <c r="N270" s="161"/>
      <c r="O270" s="159">
        <v>1</v>
      </c>
      <c r="P270" s="155">
        <f>_xlfn.SINGLE(Requirements!$H$2:$H$298)*(IF(_xlfn.SINGLE(Requirements!$O$2:$O$298)&gt;0,_xlfn.SINGLE(Requirements!$O$2:$O$298),0))</f>
        <v>3</v>
      </c>
      <c r="Q270" s="161"/>
      <c r="R270" s="159"/>
      <c r="S270" s="155">
        <f>_xlfn.SINGLE(Requirements!$H$2:$H$298)*(IF(_xlfn.SINGLE(Requirements!$R$2:$R$298)&gt;0,_xlfn.SINGLE(Requirements!$R$2:$R$298),0))</f>
        <v>0</v>
      </c>
    </row>
    <row r="271" spans="1:19" ht="39" customHeight="1" x14ac:dyDescent="0.55000000000000004">
      <c r="A271" s="174">
        <v>269</v>
      </c>
      <c r="B271" s="151" t="s">
        <v>28</v>
      </c>
      <c r="C271" s="152" t="s">
        <v>34</v>
      </c>
      <c r="D271" s="153" t="s">
        <v>146</v>
      </c>
      <c r="E271" s="154" t="s">
        <v>456</v>
      </c>
      <c r="F271" s="81" t="s">
        <v>218</v>
      </c>
      <c r="G271" s="82" t="s">
        <v>21</v>
      </c>
      <c r="H271" s="155">
        <f>IF(Requirements!$G271="Essential",9,IF(Requirements!$G271="Advanced",3,1))</f>
        <v>3</v>
      </c>
      <c r="I271" s="156">
        <v>4</v>
      </c>
      <c r="J271" s="157">
        <f>Requirements!$H$2:$H$298*(Requirements!$I$2:$I$298)</f>
        <v>12</v>
      </c>
      <c r="K271" s="158"/>
      <c r="L271" s="159"/>
      <c r="M271" s="160">
        <f>Requirements!$H$2:$H$298*(IF(Requirements!$L$2:$L$298&gt;0,Requirements!$L$2:$L$298,0))</f>
        <v>0</v>
      </c>
      <c r="N271" s="161"/>
      <c r="O271" s="159">
        <v>0</v>
      </c>
      <c r="P271" s="155">
        <f>_xlfn.SINGLE(Requirements!$H$2:$H$298)*(IF(_xlfn.SINGLE(Requirements!$O$2:$O$298)&gt;0,_xlfn.SINGLE(Requirements!$O$2:$O$298),0))</f>
        <v>0</v>
      </c>
      <c r="Q271" s="161"/>
      <c r="R271" s="159"/>
      <c r="S271" s="155">
        <f>_xlfn.SINGLE(Requirements!$H$2:$H$298)*(IF(_xlfn.SINGLE(Requirements!$R$2:$R$298)&gt;0,_xlfn.SINGLE(Requirements!$R$2:$R$298),0))</f>
        <v>0</v>
      </c>
    </row>
    <row r="272" spans="1:19" ht="39" customHeight="1" x14ac:dyDescent="0.55000000000000004">
      <c r="A272" s="174">
        <v>270</v>
      </c>
      <c r="B272" s="151" t="s">
        <v>28</v>
      </c>
      <c r="C272" s="152" t="s">
        <v>34</v>
      </c>
      <c r="D272" s="153" t="s">
        <v>147</v>
      </c>
      <c r="E272" s="154" t="s">
        <v>457</v>
      </c>
      <c r="F272" s="81" t="s">
        <v>219</v>
      </c>
      <c r="G272" s="82" t="s">
        <v>21</v>
      </c>
      <c r="H272" s="155">
        <f>IF(Requirements!$G272="Essential",9,IF(Requirements!$G272="Advanced",3,1))</f>
        <v>3</v>
      </c>
      <c r="I272" s="156">
        <v>4</v>
      </c>
      <c r="J272" s="157">
        <f>Requirements!$H$2:$H$298*(Requirements!$I$2:$I$298)</f>
        <v>12</v>
      </c>
      <c r="K272" s="158"/>
      <c r="L272" s="159"/>
      <c r="M272" s="160">
        <f>Requirements!$H$2:$H$298*(IF(Requirements!$L$2:$L$298&gt;0,Requirements!$L$2:$L$298,0))</f>
        <v>0</v>
      </c>
      <c r="N272" s="161"/>
      <c r="O272" s="159">
        <v>1</v>
      </c>
      <c r="P272" s="155">
        <f>_xlfn.SINGLE(Requirements!$H$2:$H$298)*(IF(_xlfn.SINGLE(Requirements!$O$2:$O$298)&gt;0,_xlfn.SINGLE(Requirements!$O$2:$O$298),0))</f>
        <v>3</v>
      </c>
      <c r="Q272" s="161"/>
      <c r="R272" s="159"/>
      <c r="S272" s="155">
        <f>_xlfn.SINGLE(Requirements!$H$2:$H$298)*(IF(_xlfn.SINGLE(Requirements!$R$2:$R$298)&gt;0,_xlfn.SINGLE(Requirements!$R$2:$R$298),0))</f>
        <v>0</v>
      </c>
    </row>
    <row r="273" spans="1:19" ht="39" customHeight="1" x14ac:dyDescent="0.55000000000000004">
      <c r="A273" s="174">
        <v>271</v>
      </c>
      <c r="B273" s="151" t="s">
        <v>28</v>
      </c>
      <c r="C273" s="152" t="s">
        <v>34</v>
      </c>
      <c r="D273" s="153" t="s">
        <v>147</v>
      </c>
      <c r="E273" s="154" t="s">
        <v>458</v>
      </c>
      <c r="F273" s="81" t="s">
        <v>219</v>
      </c>
      <c r="G273" s="82" t="s">
        <v>21</v>
      </c>
      <c r="H273" s="155">
        <f>IF(Requirements!$G273="Essential",9,IF(Requirements!$G273="Advanced",3,1))</f>
        <v>3</v>
      </c>
      <c r="I273" s="156">
        <v>4</v>
      </c>
      <c r="J273" s="157">
        <f>Requirements!$H$2:$H$298*(Requirements!$I$2:$I$298)</f>
        <v>12</v>
      </c>
      <c r="K273" s="158"/>
      <c r="L273" s="159"/>
      <c r="M273" s="160">
        <f>Requirements!$H$2:$H$298*(IF(Requirements!$L$2:$L$298&gt;0,Requirements!$L$2:$L$298,0))</f>
        <v>0</v>
      </c>
      <c r="N273" s="161"/>
      <c r="O273" s="159">
        <v>0</v>
      </c>
      <c r="P273" s="155">
        <f>_xlfn.SINGLE(Requirements!$H$2:$H$298)*(IF(_xlfn.SINGLE(Requirements!$O$2:$O$298)&gt;0,_xlfn.SINGLE(Requirements!$O$2:$O$298),0))</f>
        <v>0</v>
      </c>
      <c r="Q273" s="161"/>
      <c r="R273" s="159"/>
      <c r="S273" s="155">
        <f>_xlfn.SINGLE(Requirements!$H$2:$H$298)*(IF(_xlfn.SINGLE(Requirements!$R$2:$R$298)&gt;0,_xlfn.SINGLE(Requirements!$R$2:$R$298),0))</f>
        <v>0</v>
      </c>
    </row>
    <row r="274" spans="1:19" ht="39" customHeight="1" x14ac:dyDescent="0.55000000000000004">
      <c r="A274" s="174">
        <v>272</v>
      </c>
      <c r="B274" s="151" t="s">
        <v>28</v>
      </c>
      <c r="C274" s="152" t="s">
        <v>34</v>
      </c>
      <c r="D274" s="153" t="s">
        <v>147</v>
      </c>
      <c r="E274" s="154" t="s">
        <v>459</v>
      </c>
      <c r="F274" s="81" t="s">
        <v>219</v>
      </c>
      <c r="G274" s="82" t="s">
        <v>22</v>
      </c>
      <c r="H274" s="155">
        <f>IF(Requirements!$G274="Essential",9,IF(Requirements!$G274="Advanced",3,1))</f>
        <v>1</v>
      </c>
      <c r="I274" s="156">
        <v>4</v>
      </c>
      <c r="J274" s="157">
        <f>Requirements!$H$2:$H$298*(Requirements!$I$2:$I$298)</f>
        <v>4</v>
      </c>
      <c r="K274" s="158"/>
      <c r="L274" s="159"/>
      <c r="M274" s="160">
        <f>Requirements!$H$2:$H$298*(IF(Requirements!$L$2:$L$298&gt;0,Requirements!$L$2:$L$298,0))</f>
        <v>0</v>
      </c>
      <c r="N274" s="161"/>
      <c r="O274" s="159">
        <v>0</v>
      </c>
      <c r="P274" s="155">
        <f>_xlfn.SINGLE(Requirements!$H$2:$H$298)*(IF(_xlfn.SINGLE(Requirements!$O$2:$O$298)&gt;0,_xlfn.SINGLE(Requirements!$O$2:$O$298),0))</f>
        <v>0</v>
      </c>
      <c r="Q274" s="161"/>
      <c r="R274" s="159"/>
      <c r="S274" s="155">
        <f>_xlfn.SINGLE(Requirements!$H$2:$H$298)*(IF(_xlfn.SINGLE(Requirements!$R$2:$R$298)&gt;0,_xlfn.SINGLE(Requirements!$R$2:$R$298),0))</f>
        <v>0</v>
      </c>
    </row>
    <row r="275" spans="1:19" ht="39" customHeight="1" x14ac:dyDescent="0.55000000000000004">
      <c r="A275" s="174">
        <v>273</v>
      </c>
      <c r="B275" s="151" t="s">
        <v>28</v>
      </c>
      <c r="C275" s="152" t="s">
        <v>34</v>
      </c>
      <c r="D275" s="153" t="s">
        <v>147</v>
      </c>
      <c r="E275" s="154" t="s">
        <v>460</v>
      </c>
      <c r="F275" s="81" t="s">
        <v>219</v>
      </c>
      <c r="G275" s="82" t="s">
        <v>21</v>
      </c>
      <c r="H275" s="155">
        <f>IF(Requirements!$G275="Essential",9,IF(Requirements!$G275="Advanced",3,1))</f>
        <v>3</v>
      </c>
      <c r="I275" s="156">
        <v>4</v>
      </c>
      <c r="J275" s="157">
        <f>Requirements!$H$2:$H$298*(Requirements!$I$2:$I$298)</f>
        <v>12</v>
      </c>
      <c r="K275" s="158"/>
      <c r="L275" s="159"/>
      <c r="M275" s="160">
        <f>Requirements!$H$2:$H$298*(IF(Requirements!$L$2:$L$298&gt;0,Requirements!$L$2:$L$298,0))</f>
        <v>0</v>
      </c>
      <c r="N275" s="161"/>
      <c r="O275" s="159">
        <v>1</v>
      </c>
      <c r="P275" s="155">
        <f>_xlfn.SINGLE(Requirements!$H$2:$H$298)*(IF(_xlfn.SINGLE(Requirements!$O$2:$O$298)&gt;0,_xlfn.SINGLE(Requirements!$O$2:$O$298),0))</f>
        <v>3</v>
      </c>
      <c r="Q275" s="161"/>
      <c r="R275" s="159"/>
      <c r="S275" s="155">
        <f>_xlfn.SINGLE(Requirements!$H$2:$H$298)*(IF(_xlfn.SINGLE(Requirements!$R$2:$R$298)&gt;0,_xlfn.SINGLE(Requirements!$R$2:$R$298),0))</f>
        <v>0</v>
      </c>
    </row>
    <row r="276" spans="1:19" ht="39" customHeight="1" x14ac:dyDescent="0.55000000000000004">
      <c r="A276" s="174">
        <v>274</v>
      </c>
      <c r="B276" s="151" t="s">
        <v>28</v>
      </c>
      <c r="C276" s="152" t="s">
        <v>34</v>
      </c>
      <c r="D276" s="153" t="s">
        <v>147</v>
      </c>
      <c r="E276" s="154" t="s">
        <v>461</v>
      </c>
      <c r="F276" s="81" t="s">
        <v>219</v>
      </c>
      <c r="G276" s="82" t="s">
        <v>22</v>
      </c>
      <c r="H276" s="155">
        <f>IF(Requirements!$G276="Essential",9,IF(Requirements!$G276="Advanced",3,1))</f>
        <v>1</v>
      </c>
      <c r="I276" s="156">
        <v>4</v>
      </c>
      <c r="J276" s="157">
        <f>Requirements!$H$2:$H$298*(Requirements!$I$2:$I$298)</f>
        <v>4</v>
      </c>
      <c r="K276" s="158"/>
      <c r="L276" s="159"/>
      <c r="M276" s="160">
        <f>Requirements!$H$2:$H$298*(IF(Requirements!$L$2:$L$298&gt;0,Requirements!$L$2:$L$298,0))</f>
        <v>0</v>
      </c>
      <c r="N276" s="161"/>
      <c r="O276" s="159">
        <v>0</v>
      </c>
      <c r="P276" s="155">
        <f>_xlfn.SINGLE(Requirements!$H$2:$H$298)*(IF(_xlfn.SINGLE(Requirements!$O$2:$O$298)&gt;0,_xlfn.SINGLE(Requirements!$O$2:$O$298),0))</f>
        <v>0</v>
      </c>
      <c r="Q276" s="161"/>
      <c r="R276" s="159"/>
      <c r="S276" s="155">
        <f>_xlfn.SINGLE(Requirements!$H$2:$H$298)*(IF(_xlfn.SINGLE(Requirements!$R$2:$R$298)&gt;0,_xlfn.SINGLE(Requirements!$R$2:$R$298),0))</f>
        <v>0</v>
      </c>
    </row>
    <row r="277" spans="1:19" ht="39" customHeight="1" x14ac:dyDescent="0.55000000000000004">
      <c r="A277" s="174">
        <v>275</v>
      </c>
      <c r="B277" s="151" t="s">
        <v>28</v>
      </c>
      <c r="C277" s="152" t="s">
        <v>34</v>
      </c>
      <c r="D277" s="153" t="s">
        <v>147</v>
      </c>
      <c r="E277" s="154" t="s">
        <v>462</v>
      </c>
      <c r="F277" s="81" t="s">
        <v>219</v>
      </c>
      <c r="G277" s="82" t="s">
        <v>22</v>
      </c>
      <c r="H277" s="155">
        <f>IF(Requirements!$G277="Essential",9,IF(Requirements!$G277="Advanced",3,1))</f>
        <v>1</v>
      </c>
      <c r="I277" s="156">
        <v>4</v>
      </c>
      <c r="J277" s="157">
        <f>Requirements!$H$2:$H$298*(Requirements!$I$2:$I$298)</f>
        <v>4</v>
      </c>
      <c r="K277" s="158"/>
      <c r="L277" s="159">
        <v>4</v>
      </c>
      <c r="M277" s="160">
        <f>Requirements!$H$2:$H$298*(IF(Requirements!$L$2:$L$298&gt;0,Requirements!$L$2:$L$298,0))</f>
        <v>4</v>
      </c>
      <c r="N277" s="161"/>
      <c r="O277" s="159">
        <v>4</v>
      </c>
      <c r="P277" s="155">
        <f>_xlfn.SINGLE(Requirements!$H$2:$H$298)*(IF(_xlfn.SINGLE(Requirements!$O$2:$O$298)&gt;0,_xlfn.SINGLE(Requirements!$O$2:$O$298),0))</f>
        <v>4</v>
      </c>
      <c r="Q277" s="161"/>
      <c r="R277" s="159">
        <v>1</v>
      </c>
      <c r="S277" s="155">
        <f>_xlfn.SINGLE(Requirements!$H$2:$H$298)*(IF(_xlfn.SINGLE(Requirements!$R$2:$R$298)&gt;0,_xlfn.SINGLE(Requirements!$R$2:$R$298),0))</f>
        <v>1</v>
      </c>
    </row>
    <row r="278" spans="1:19" ht="39" customHeight="1" x14ac:dyDescent="0.55000000000000004">
      <c r="A278" s="174">
        <v>276</v>
      </c>
      <c r="B278" s="151" t="s">
        <v>28</v>
      </c>
      <c r="C278" s="152" t="s">
        <v>34</v>
      </c>
      <c r="D278" s="153" t="s">
        <v>147</v>
      </c>
      <c r="E278" s="154" t="s">
        <v>463</v>
      </c>
      <c r="F278" s="81" t="s">
        <v>219</v>
      </c>
      <c r="G278" s="82" t="s">
        <v>21</v>
      </c>
      <c r="H278" s="155">
        <f>IF(Requirements!$G278="Essential",9,IF(Requirements!$G278="Advanced",3,1))</f>
        <v>3</v>
      </c>
      <c r="I278" s="156">
        <v>4</v>
      </c>
      <c r="J278" s="157">
        <f>Requirements!$H$2:$H$298*(Requirements!$I$2:$I$298)</f>
        <v>12</v>
      </c>
      <c r="K278" s="158"/>
      <c r="L278" s="159">
        <v>4</v>
      </c>
      <c r="M278" s="160">
        <f>Requirements!$H$2:$H$298*(IF(Requirements!$L$2:$L$298&gt;0,Requirements!$L$2:$L$298,0))</f>
        <v>12</v>
      </c>
      <c r="N278" s="161"/>
      <c r="O278" s="159">
        <v>4</v>
      </c>
      <c r="P278" s="155">
        <f>_xlfn.SINGLE(Requirements!$H$2:$H$298)*(IF(_xlfn.SINGLE(Requirements!$O$2:$O$298)&gt;0,_xlfn.SINGLE(Requirements!$O$2:$O$298),0))</f>
        <v>12</v>
      </c>
      <c r="Q278" s="161"/>
      <c r="R278" s="159">
        <v>2</v>
      </c>
      <c r="S278" s="155">
        <f>_xlfn.SINGLE(Requirements!$H$2:$H$298)*(IF(_xlfn.SINGLE(Requirements!$R$2:$R$298)&gt;0,_xlfn.SINGLE(Requirements!$R$2:$R$298),0))</f>
        <v>6</v>
      </c>
    </row>
    <row r="279" spans="1:19" ht="39" customHeight="1" x14ac:dyDescent="0.55000000000000004">
      <c r="A279" s="174">
        <v>277</v>
      </c>
      <c r="B279" s="151" t="s">
        <v>28</v>
      </c>
      <c r="C279" s="152" t="s">
        <v>34</v>
      </c>
      <c r="D279" s="153" t="s">
        <v>147</v>
      </c>
      <c r="E279" s="154" t="s">
        <v>464</v>
      </c>
      <c r="F279" s="81" t="s">
        <v>219</v>
      </c>
      <c r="G279" s="82" t="s">
        <v>21</v>
      </c>
      <c r="H279" s="155">
        <f>IF(Requirements!$G279="Essential",9,IF(Requirements!$G279="Advanced",3,1))</f>
        <v>3</v>
      </c>
      <c r="I279" s="156"/>
      <c r="J279" s="157">
        <f>Requirements!$H$2:$H$298*(Requirements!$I$2:$I$298)</f>
        <v>0</v>
      </c>
      <c r="K279" s="158"/>
      <c r="L279" s="159"/>
      <c r="M279" s="160">
        <f>Requirements!$H$2:$H$298*(IF(Requirements!$L$2:$L$298&gt;0,Requirements!$L$2:$L$298,0))</f>
        <v>0</v>
      </c>
      <c r="N279" s="161"/>
      <c r="O279" s="159"/>
      <c r="P279" s="155">
        <f>_xlfn.SINGLE(Requirements!$H$2:$H$298)*(IF(_xlfn.SINGLE(Requirements!$O$2:$O$298)&gt;0,_xlfn.SINGLE(Requirements!$O$2:$O$298),0))</f>
        <v>0</v>
      </c>
      <c r="Q279" s="161"/>
      <c r="R279" s="159"/>
      <c r="S279" s="155">
        <f>_xlfn.SINGLE(Requirements!$H$2:$H$298)*(IF(_xlfn.SINGLE(Requirements!$R$2:$R$298)&gt;0,_xlfn.SINGLE(Requirements!$R$2:$R$298),0))</f>
        <v>0</v>
      </c>
    </row>
    <row r="280" spans="1:19" ht="39" customHeight="1" x14ac:dyDescent="0.55000000000000004">
      <c r="A280" s="174">
        <v>278</v>
      </c>
      <c r="B280" s="151" t="s">
        <v>41</v>
      </c>
      <c r="C280" s="152" t="s">
        <v>42</v>
      </c>
      <c r="D280" s="153" t="s">
        <v>148</v>
      </c>
      <c r="E280" s="81" t="s">
        <v>466</v>
      </c>
      <c r="F280" s="81" t="s">
        <v>216</v>
      </c>
      <c r="G280" s="82" t="s">
        <v>20</v>
      </c>
      <c r="H280" s="155">
        <f>IF(Requirements!$G280="Essential",9,IF(Requirements!$G280="Advanced",3,1))</f>
        <v>9</v>
      </c>
      <c r="I280" s="156">
        <v>4</v>
      </c>
      <c r="J280" s="157">
        <f>Requirements!$H$2:$H$298*(Requirements!$I$2:$I$298)</f>
        <v>36</v>
      </c>
      <c r="K280" s="158"/>
      <c r="L280" s="159">
        <v>2</v>
      </c>
      <c r="M280" s="160">
        <f>Requirements!$H$2:$H$298*(IF(Requirements!$L$2:$L$298&gt;0,Requirements!$L$2:$L$298,0))</f>
        <v>18</v>
      </c>
      <c r="N280" s="161"/>
      <c r="O280" s="159">
        <v>2</v>
      </c>
      <c r="P280" s="155">
        <f>_xlfn.SINGLE(Requirements!$H$2:$H$298)*(IF(_xlfn.SINGLE(Requirements!$O$2:$O$298)&gt;0,_xlfn.SINGLE(Requirements!$O$2:$O$298),0))</f>
        <v>18</v>
      </c>
      <c r="Q280" s="161"/>
      <c r="R280" s="159">
        <v>2</v>
      </c>
      <c r="S280" s="155">
        <f>_xlfn.SINGLE(Requirements!$H$2:$H$298)*(IF(_xlfn.SINGLE(Requirements!$R$2:$R$298)&gt;0,_xlfn.SINGLE(Requirements!$R$2:$R$298),0))</f>
        <v>18</v>
      </c>
    </row>
    <row r="281" spans="1:19" ht="39" customHeight="1" x14ac:dyDescent="0.55000000000000004">
      <c r="A281" s="174">
        <v>279</v>
      </c>
      <c r="B281" s="151" t="s">
        <v>41</v>
      </c>
      <c r="C281" s="152" t="s">
        <v>42</v>
      </c>
      <c r="D281" s="153" t="s">
        <v>149</v>
      </c>
      <c r="E281" s="154" t="s">
        <v>150</v>
      </c>
      <c r="F281" s="81" t="s">
        <v>216</v>
      </c>
      <c r="G281" s="82" t="s">
        <v>20</v>
      </c>
      <c r="H281" s="155">
        <f>IF(Requirements!$G281="Essential",9,IF(Requirements!$G281="Advanced",3,1))</f>
        <v>9</v>
      </c>
      <c r="I281" s="156">
        <v>4</v>
      </c>
      <c r="J281" s="157">
        <f>Requirements!$H$2:$H$298*(Requirements!$I$2:$I$298)</f>
        <v>36</v>
      </c>
      <c r="K281" s="158"/>
      <c r="L281" s="159">
        <v>2</v>
      </c>
      <c r="M281" s="160">
        <f>Requirements!$H$2:$H$298*(IF(Requirements!$L$2:$L$298&gt;0,Requirements!$L$2:$L$298,0))</f>
        <v>18</v>
      </c>
      <c r="N281" s="161"/>
      <c r="O281" s="159">
        <v>2</v>
      </c>
      <c r="P281" s="155">
        <f>_xlfn.SINGLE(Requirements!$H$2:$H$298)*(IF(_xlfn.SINGLE(Requirements!$O$2:$O$298)&gt;0,_xlfn.SINGLE(Requirements!$O$2:$O$298),0))</f>
        <v>18</v>
      </c>
      <c r="Q281" s="161"/>
      <c r="R281" s="159">
        <v>2</v>
      </c>
      <c r="S281" s="155">
        <f>_xlfn.SINGLE(Requirements!$H$2:$H$298)*(IF(_xlfn.SINGLE(Requirements!$R$2:$R$298)&gt;0,_xlfn.SINGLE(Requirements!$R$2:$R$298),0))</f>
        <v>18</v>
      </c>
    </row>
    <row r="282" spans="1:19" ht="39" customHeight="1" x14ac:dyDescent="0.55000000000000004">
      <c r="A282" s="174">
        <v>280</v>
      </c>
      <c r="B282" s="151" t="s">
        <v>41</v>
      </c>
      <c r="C282" s="152" t="s">
        <v>42</v>
      </c>
      <c r="D282" s="153" t="s">
        <v>151</v>
      </c>
      <c r="E282" s="154" t="s">
        <v>465</v>
      </c>
      <c r="F282" s="81" t="s">
        <v>216</v>
      </c>
      <c r="G282" s="82" t="s">
        <v>21</v>
      </c>
      <c r="H282" s="155">
        <f>IF(Requirements!$G282="Essential",9,IF(Requirements!$G282="Advanced",3,1))</f>
        <v>3</v>
      </c>
      <c r="I282" s="156">
        <v>4</v>
      </c>
      <c r="J282" s="157">
        <f>Requirements!$H$2:$H$298*(Requirements!$I$2:$I$298)</f>
        <v>12</v>
      </c>
      <c r="K282" s="158"/>
      <c r="L282" s="159">
        <v>2</v>
      </c>
      <c r="M282" s="160">
        <f>Requirements!$H$2:$H$298*(IF(Requirements!$L$2:$L$298&gt;0,Requirements!$L$2:$L$298,0))</f>
        <v>6</v>
      </c>
      <c r="N282" s="161"/>
      <c r="O282" s="159">
        <v>2</v>
      </c>
      <c r="P282" s="155">
        <f>_xlfn.SINGLE(Requirements!$H$2:$H$298)*(IF(_xlfn.SINGLE(Requirements!$O$2:$O$298)&gt;0,_xlfn.SINGLE(Requirements!$O$2:$O$298),0))</f>
        <v>6</v>
      </c>
      <c r="Q282" s="161"/>
      <c r="R282" s="159">
        <v>2</v>
      </c>
      <c r="S282" s="155">
        <f>_xlfn.SINGLE(Requirements!$H$2:$H$298)*(IF(_xlfn.SINGLE(Requirements!$R$2:$R$298)&gt;0,_xlfn.SINGLE(Requirements!$R$2:$R$298),0))</f>
        <v>6</v>
      </c>
    </row>
    <row r="283" spans="1:19" ht="39" customHeight="1" x14ac:dyDescent="0.55000000000000004">
      <c r="A283" s="174">
        <v>281</v>
      </c>
      <c r="B283" s="151" t="s">
        <v>41</v>
      </c>
      <c r="C283" s="152" t="s">
        <v>43</v>
      </c>
      <c r="D283" s="153" t="s">
        <v>152</v>
      </c>
      <c r="E283" s="154" t="s">
        <v>201</v>
      </c>
      <c r="F283" s="81" t="s">
        <v>216</v>
      </c>
      <c r="G283" s="82" t="s">
        <v>20</v>
      </c>
      <c r="H283" s="155">
        <f>IF(Requirements!$G283="Essential",9,IF(Requirements!$G283="Advanced",3,1))</f>
        <v>9</v>
      </c>
      <c r="I283" s="156">
        <v>4</v>
      </c>
      <c r="J283" s="157">
        <f>Requirements!$H$2:$H$298*(Requirements!$I$2:$I$298)</f>
        <v>36</v>
      </c>
      <c r="K283" s="158"/>
      <c r="L283" s="159">
        <v>4</v>
      </c>
      <c r="M283" s="160">
        <f>Requirements!$H$2:$H$298*(IF(Requirements!$L$2:$L$298&gt;0,Requirements!$L$2:$L$298,0))</f>
        <v>36</v>
      </c>
      <c r="N283" s="161"/>
      <c r="O283" s="159">
        <v>4</v>
      </c>
      <c r="P283" s="155">
        <f>_xlfn.SINGLE(Requirements!$H$2:$H$298)*(IF(_xlfn.SINGLE(Requirements!$O$2:$O$298)&gt;0,_xlfn.SINGLE(Requirements!$O$2:$O$298),0))</f>
        <v>36</v>
      </c>
      <c r="Q283" s="161"/>
      <c r="R283" s="159">
        <v>1</v>
      </c>
      <c r="S283" s="155">
        <f>_xlfn.SINGLE(Requirements!$H$2:$H$298)*(IF(_xlfn.SINGLE(Requirements!$R$2:$R$298)&gt;0,_xlfn.SINGLE(Requirements!$R$2:$R$298),0))</f>
        <v>9</v>
      </c>
    </row>
    <row r="284" spans="1:19" ht="39" customHeight="1" x14ac:dyDescent="0.55000000000000004">
      <c r="A284" s="174">
        <v>282</v>
      </c>
      <c r="B284" s="151" t="s">
        <v>41</v>
      </c>
      <c r="C284" s="152" t="s">
        <v>43</v>
      </c>
      <c r="D284" s="153" t="s">
        <v>153</v>
      </c>
      <c r="E284" s="154" t="s">
        <v>234</v>
      </c>
      <c r="F284" s="81" t="s">
        <v>216</v>
      </c>
      <c r="G284" s="82" t="s">
        <v>20</v>
      </c>
      <c r="H284" s="155">
        <f>IF(Requirements!$G284="Essential",9,IF(Requirements!$G284="Advanced",3,1))</f>
        <v>9</v>
      </c>
      <c r="I284" s="156">
        <v>4</v>
      </c>
      <c r="J284" s="157">
        <f>Requirements!$H$2:$H$298*(Requirements!$I$2:$I$298)</f>
        <v>36</v>
      </c>
      <c r="K284" s="158"/>
      <c r="L284" s="159">
        <v>3</v>
      </c>
      <c r="M284" s="160">
        <f>Requirements!$H$2:$H$298*(IF(Requirements!$L$2:$L$298&gt;0,Requirements!$L$2:$L$298,0))</f>
        <v>27</v>
      </c>
      <c r="N284" s="161"/>
      <c r="O284" s="159">
        <v>4</v>
      </c>
      <c r="P284" s="155">
        <f>_xlfn.SINGLE(Requirements!$H$2:$H$298)*(IF(_xlfn.SINGLE(Requirements!$O$2:$O$298)&gt;0,_xlfn.SINGLE(Requirements!$O$2:$O$298),0))</f>
        <v>36</v>
      </c>
      <c r="Q284" s="161"/>
      <c r="R284" s="159">
        <v>1</v>
      </c>
      <c r="S284" s="155">
        <f>_xlfn.SINGLE(Requirements!$H$2:$H$298)*(IF(_xlfn.SINGLE(Requirements!$R$2:$R$298)&gt;0,_xlfn.SINGLE(Requirements!$R$2:$R$298),0))</f>
        <v>9</v>
      </c>
    </row>
    <row r="285" spans="1:19" ht="39" customHeight="1" x14ac:dyDescent="0.55000000000000004">
      <c r="A285" s="174">
        <v>283</v>
      </c>
      <c r="B285" s="151" t="s">
        <v>41</v>
      </c>
      <c r="C285" s="152" t="s">
        <v>43</v>
      </c>
      <c r="D285" s="153" t="s">
        <v>154</v>
      </c>
      <c r="E285" s="154" t="s">
        <v>202</v>
      </c>
      <c r="F285" s="81" t="s">
        <v>216</v>
      </c>
      <c r="G285" s="82" t="s">
        <v>20</v>
      </c>
      <c r="H285" s="155">
        <f>IF(Requirements!$G285="Essential",9,IF(Requirements!$G285="Advanced",3,1))</f>
        <v>9</v>
      </c>
      <c r="I285" s="156">
        <v>4</v>
      </c>
      <c r="J285" s="157">
        <f>Requirements!$H$2:$H$298*(Requirements!$I$2:$I$298)</f>
        <v>36</v>
      </c>
      <c r="K285" s="158"/>
      <c r="L285" s="159">
        <v>0</v>
      </c>
      <c r="M285" s="160">
        <f>Requirements!$H$2:$H$298*(IF(Requirements!$L$2:$L$298&gt;0,Requirements!$L$2:$L$298,0))</f>
        <v>0</v>
      </c>
      <c r="N285" s="161"/>
      <c r="O285" s="159">
        <v>3</v>
      </c>
      <c r="P285" s="155">
        <f>_xlfn.SINGLE(Requirements!$H$2:$H$298)*(IF(_xlfn.SINGLE(Requirements!$O$2:$O$298)&gt;0,_xlfn.SINGLE(Requirements!$O$2:$O$298),0))</f>
        <v>27</v>
      </c>
      <c r="Q285" s="161"/>
      <c r="R285" s="159">
        <v>2</v>
      </c>
      <c r="S285" s="155">
        <f>_xlfn.SINGLE(Requirements!$H$2:$H$298)*(IF(_xlfn.SINGLE(Requirements!$R$2:$R$298)&gt;0,_xlfn.SINGLE(Requirements!$R$2:$R$298),0))</f>
        <v>18</v>
      </c>
    </row>
    <row r="286" spans="1:19" ht="39" customHeight="1" x14ac:dyDescent="0.55000000000000004">
      <c r="A286" s="174">
        <v>284</v>
      </c>
      <c r="B286" s="151" t="s">
        <v>41</v>
      </c>
      <c r="C286" s="152" t="s">
        <v>43</v>
      </c>
      <c r="D286" s="153" t="s">
        <v>155</v>
      </c>
      <c r="E286" s="154" t="s">
        <v>156</v>
      </c>
      <c r="F286" s="81" t="s">
        <v>216</v>
      </c>
      <c r="G286" s="82" t="s">
        <v>21</v>
      </c>
      <c r="H286" s="155">
        <f>IF(Requirements!$G286="Essential",9,IF(Requirements!$G286="Advanced",3,1))</f>
        <v>3</v>
      </c>
      <c r="I286" s="156">
        <v>4</v>
      </c>
      <c r="J286" s="157">
        <f>Requirements!$H$2:$H$298*(Requirements!$I$2:$I$298)</f>
        <v>12</v>
      </c>
      <c r="K286" s="158"/>
      <c r="L286" s="159"/>
      <c r="M286" s="160">
        <f>Requirements!$H$2:$H$298*(IF(Requirements!$L$2:$L$298&gt;0,Requirements!$L$2:$L$298,0))</f>
        <v>0</v>
      </c>
      <c r="N286" s="161"/>
      <c r="O286" s="159">
        <v>0</v>
      </c>
      <c r="P286" s="155">
        <f>_xlfn.SINGLE(Requirements!$H$2:$H$298)*(IF(_xlfn.SINGLE(Requirements!$O$2:$O$298)&gt;0,_xlfn.SINGLE(Requirements!$O$2:$O$298),0))</f>
        <v>0</v>
      </c>
      <c r="Q286" s="161"/>
      <c r="R286" s="159"/>
      <c r="S286" s="155">
        <f>_xlfn.SINGLE(Requirements!$H$2:$H$298)*(IF(_xlfn.SINGLE(Requirements!$R$2:$R$298)&gt;0,_xlfn.SINGLE(Requirements!$R$2:$R$298),0))</f>
        <v>0</v>
      </c>
    </row>
    <row r="287" spans="1:19" ht="39" customHeight="1" x14ac:dyDescent="0.55000000000000004">
      <c r="A287" s="174">
        <v>285</v>
      </c>
      <c r="B287" s="151" t="s">
        <v>41</v>
      </c>
      <c r="C287" s="152" t="s">
        <v>43</v>
      </c>
      <c r="D287" s="153" t="s">
        <v>155</v>
      </c>
      <c r="E287" s="154" t="s">
        <v>467</v>
      </c>
      <c r="F287" s="81" t="s">
        <v>216</v>
      </c>
      <c r="G287" s="82" t="s">
        <v>21</v>
      </c>
      <c r="H287" s="155">
        <f>IF(Requirements!$G287="Essential",9,IF(Requirements!$G287="Advanced",3,1))</f>
        <v>3</v>
      </c>
      <c r="I287" s="156"/>
      <c r="J287" s="157">
        <f>Requirements!$H$2:$H$298*(Requirements!$I$2:$I$298)</f>
        <v>0</v>
      </c>
      <c r="K287" s="158"/>
      <c r="L287" s="159"/>
      <c r="M287" s="160">
        <f>Requirements!$H$2:$H$298*(IF(Requirements!$L$2:$L$298&gt;0,Requirements!$L$2:$L$298,0))</f>
        <v>0</v>
      </c>
      <c r="N287" s="161"/>
      <c r="O287" s="159"/>
      <c r="P287" s="155">
        <f>_xlfn.SINGLE(Requirements!$H$2:$H$298)*(IF(_xlfn.SINGLE(Requirements!$O$2:$O$298)&gt;0,_xlfn.SINGLE(Requirements!$O$2:$O$298),0))</f>
        <v>0</v>
      </c>
      <c r="Q287" s="161"/>
      <c r="R287" s="159"/>
      <c r="S287" s="155">
        <f>_xlfn.SINGLE(Requirements!$H$2:$H$298)*(IF(_xlfn.SINGLE(Requirements!$R$2:$R$298)&gt;0,_xlfn.SINGLE(Requirements!$R$2:$R$298),0))</f>
        <v>0</v>
      </c>
    </row>
    <row r="288" spans="1:19" ht="39" customHeight="1" thickBot="1" x14ac:dyDescent="0.6">
      <c r="A288" s="174">
        <v>286</v>
      </c>
      <c r="B288" s="151" t="s">
        <v>41</v>
      </c>
      <c r="C288" s="152" t="s">
        <v>43</v>
      </c>
      <c r="D288" s="153" t="s">
        <v>155</v>
      </c>
      <c r="E288" s="154" t="s">
        <v>468</v>
      </c>
      <c r="F288" s="81" t="s">
        <v>216</v>
      </c>
      <c r="G288" s="82" t="s">
        <v>22</v>
      </c>
      <c r="H288" s="155">
        <f>IF(Requirements!$G288="Essential",9,IF(Requirements!$G288="Advanced",3,1))</f>
        <v>1</v>
      </c>
      <c r="I288" s="156"/>
      <c r="J288" s="157">
        <f>Requirements!$H$2:$H$298*(Requirements!$I$2:$I$298)</f>
        <v>0</v>
      </c>
      <c r="K288" s="158"/>
      <c r="L288" s="159"/>
      <c r="M288" s="160">
        <f>Requirements!$H$2:$H$298*(IF(Requirements!$L$2:$L$298&gt;0,Requirements!$L$2:$L$298,0))</f>
        <v>0</v>
      </c>
      <c r="N288" s="161"/>
      <c r="O288" s="159"/>
      <c r="P288" s="155">
        <f>_xlfn.SINGLE(Requirements!$H$2:$H$298)*(IF(_xlfn.SINGLE(Requirements!$O$2:$O$298)&gt;0,_xlfn.SINGLE(Requirements!$O$2:$O$298),0))</f>
        <v>0</v>
      </c>
      <c r="Q288" s="161"/>
      <c r="R288" s="159"/>
      <c r="S288" s="155">
        <f>_xlfn.SINGLE(Requirements!$H$2:$H$298)*(IF(_xlfn.SINGLE(Requirements!$R$2:$R$298)&gt;0,_xlfn.SINGLE(Requirements!$R$2:$R$298),0))</f>
        <v>0</v>
      </c>
    </row>
    <row r="289" spans="1:19" s="126" customFormat="1" ht="39" customHeight="1" thickTop="1" x14ac:dyDescent="0.55000000000000004">
      <c r="A289" s="174">
        <v>287</v>
      </c>
      <c r="B289" s="151" t="s">
        <v>41</v>
      </c>
      <c r="C289" s="152" t="s">
        <v>44</v>
      </c>
      <c r="D289" s="153" t="s">
        <v>157</v>
      </c>
      <c r="E289" s="154" t="s">
        <v>469</v>
      </c>
      <c r="F289" s="81" t="s">
        <v>216</v>
      </c>
      <c r="G289" s="82" t="s">
        <v>20</v>
      </c>
      <c r="H289" s="155">
        <f>IF(Requirements!$G289="Essential",9,IF(Requirements!$G289="Advanced",3,1))</f>
        <v>9</v>
      </c>
      <c r="I289" s="156">
        <v>4</v>
      </c>
      <c r="J289" s="157">
        <f>Requirements!$H$2:$H$298*(Requirements!$I$2:$I$298)</f>
        <v>36</v>
      </c>
      <c r="K289" s="158"/>
      <c r="L289" s="159">
        <v>3</v>
      </c>
      <c r="M289" s="160">
        <f>Requirements!$H$2:$H$298*(IF(Requirements!$L$2:$L$298&gt;0,Requirements!$L$2:$L$298,0))</f>
        <v>27</v>
      </c>
      <c r="N289" s="161"/>
      <c r="O289" s="159">
        <v>3</v>
      </c>
      <c r="P289" s="155">
        <f>_xlfn.SINGLE(Requirements!$H$2:$H$298)*(IF(_xlfn.SINGLE(Requirements!$O$2:$O$298)&gt;0,_xlfn.SINGLE(Requirements!$O$2:$O$298),0))</f>
        <v>27</v>
      </c>
      <c r="Q289" s="161"/>
      <c r="R289" s="159">
        <v>2</v>
      </c>
      <c r="S289" s="155">
        <f>_xlfn.SINGLE(Requirements!$H$2:$H$298)*(IF(_xlfn.SINGLE(Requirements!$R$2:$R$298)&gt;0,_xlfn.SINGLE(Requirements!$R$2:$R$298),0))</f>
        <v>18</v>
      </c>
    </row>
    <row r="290" spans="1:19" ht="39" customHeight="1" x14ac:dyDescent="0.55000000000000004">
      <c r="A290" s="174">
        <v>288</v>
      </c>
      <c r="B290" s="151" t="s">
        <v>41</v>
      </c>
      <c r="C290" s="152" t="s">
        <v>44</v>
      </c>
      <c r="D290" s="153" t="s">
        <v>158</v>
      </c>
      <c r="E290" s="154" t="s">
        <v>203</v>
      </c>
      <c r="F290" s="81" t="s">
        <v>216</v>
      </c>
      <c r="G290" s="82" t="s">
        <v>21</v>
      </c>
      <c r="H290" s="155">
        <f>IF(Requirements!$G290="Essential",9,IF(Requirements!$G290="Advanced",3,1))</f>
        <v>3</v>
      </c>
      <c r="I290" s="156">
        <v>4</v>
      </c>
      <c r="J290" s="157">
        <f>Requirements!$H$2:$H$298*(Requirements!$I$2:$I$298)</f>
        <v>12</v>
      </c>
      <c r="K290" s="158"/>
      <c r="L290" s="159">
        <v>3</v>
      </c>
      <c r="M290" s="160">
        <f>Requirements!$H$2:$H$298*(IF(Requirements!$L$2:$L$298&gt;0,Requirements!$L$2:$L$298,0))</f>
        <v>9</v>
      </c>
      <c r="N290" s="161"/>
      <c r="O290" s="159">
        <v>3</v>
      </c>
      <c r="P290" s="155">
        <f>_xlfn.SINGLE(Requirements!$H$2:$H$298)*(IF(_xlfn.SINGLE(Requirements!$O$2:$O$298)&gt;0,_xlfn.SINGLE(Requirements!$O$2:$O$298),0))</f>
        <v>9</v>
      </c>
      <c r="Q290" s="161"/>
      <c r="R290" s="159">
        <v>2</v>
      </c>
      <c r="S290" s="155">
        <f>_xlfn.SINGLE(Requirements!$H$2:$H$298)*(IF(_xlfn.SINGLE(Requirements!$R$2:$R$298)&gt;0,_xlfn.SINGLE(Requirements!$R$2:$R$298),0))</f>
        <v>6</v>
      </c>
    </row>
    <row r="291" spans="1:19" ht="39" customHeight="1" x14ac:dyDescent="0.55000000000000004">
      <c r="A291" s="174">
        <v>289</v>
      </c>
      <c r="B291" s="151" t="s">
        <v>41</v>
      </c>
      <c r="C291" s="152" t="s">
        <v>44</v>
      </c>
      <c r="D291" s="153" t="s">
        <v>159</v>
      </c>
      <c r="E291" s="154" t="s">
        <v>204</v>
      </c>
      <c r="F291" s="81" t="s">
        <v>216</v>
      </c>
      <c r="G291" s="82" t="s">
        <v>21</v>
      </c>
      <c r="H291" s="155">
        <f>IF(Requirements!$G291="Essential",9,IF(Requirements!$G291="Advanced",3,1))</f>
        <v>3</v>
      </c>
      <c r="I291" s="156">
        <v>4</v>
      </c>
      <c r="J291" s="157">
        <f>Requirements!$H$2:$H$298*(Requirements!$I$2:$I$298)</f>
        <v>12</v>
      </c>
      <c r="K291" s="158"/>
      <c r="L291" s="159">
        <v>3</v>
      </c>
      <c r="M291" s="160">
        <f>Requirements!$H$2:$H$298*(IF(Requirements!$L$2:$L$298&gt;0,Requirements!$L$2:$L$298,0))</f>
        <v>9</v>
      </c>
      <c r="N291" s="161"/>
      <c r="O291" s="159">
        <v>3</v>
      </c>
      <c r="P291" s="155">
        <f>_xlfn.SINGLE(Requirements!$H$2:$H$298)*(IF(_xlfn.SINGLE(Requirements!$O$2:$O$298)&gt;0,_xlfn.SINGLE(Requirements!$O$2:$O$298),0))</f>
        <v>9</v>
      </c>
      <c r="Q291" s="161"/>
      <c r="R291" s="159">
        <v>2</v>
      </c>
      <c r="S291" s="155">
        <f>_xlfn.SINGLE(Requirements!$H$2:$H$298)*(IF(_xlfn.SINGLE(Requirements!$R$2:$R$298)&gt;0,_xlfn.SINGLE(Requirements!$R$2:$R$298),0))</f>
        <v>6</v>
      </c>
    </row>
    <row r="292" spans="1:19" ht="39" customHeight="1" x14ac:dyDescent="0.55000000000000004">
      <c r="A292" s="174">
        <v>290</v>
      </c>
      <c r="B292" s="151" t="s">
        <v>41</v>
      </c>
      <c r="C292" s="152" t="s">
        <v>44</v>
      </c>
      <c r="D292" s="153" t="s">
        <v>160</v>
      </c>
      <c r="E292" s="154" t="s">
        <v>205</v>
      </c>
      <c r="F292" s="81" t="s">
        <v>216</v>
      </c>
      <c r="G292" s="82" t="s">
        <v>20</v>
      </c>
      <c r="H292" s="155">
        <f>IF(Requirements!$G292="Essential",9,IF(Requirements!$G292="Advanced",3,1))</f>
        <v>9</v>
      </c>
      <c r="I292" s="156">
        <v>4</v>
      </c>
      <c r="J292" s="157">
        <f>Requirements!$H$2:$H$298*(Requirements!$I$2:$I$298)</f>
        <v>36</v>
      </c>
      <c r="K292" s="158"/>
      <c r="L292" s="159"/>
      <c r="M292" s="160">
        <f>Requirements!$H$2:$H$298*(IF(Requirements!$L$2:$L$298&gt;0,Requirements!$L$2:$L$298,0))</f>
        <v>0</v>
      </c>
      <c r="N292" s="161"/>
      <c r="O292" s="159">
        <v>2</v>
      </c>
      <c r="P292" s="155">
        <f>_xlfn.SINGLE(Requirements!$H$2:$H$298)*(IF(_xlfn.SINGLE(Requirements!$O$2:$O$298)&gt;0,_xlfn.SINGLE(Requirements!$O$2:$O$298),0))</f>
        <v>18</v>
      </c>
      <c r="Q292" s="161"/>
      <c r="R292" s="159"/>
      <c r="S292" s="155">
        <f>_xlfn.SINGLE(Requirements!$H$2:$H$298)*(IF(_xlfn.SINGLE(Requirements!$R$2:$R$298)&gt;0,_xlfn.SINGLE(Requirements!$R$2:$R$298),0))</f>
        <v>0</v>
      </c>
    </row>
    <row r="293" spans="1:19" ht="39" customHeight="1" thickBot="1" x14ac:dyDescent="0.6">
      <c r="A293" s="174">
        <v>291</v>
      </c>
      <c r="B293" s="151" t="s">
        <v>41</v>
      </c>
      <c r="C293" s="152" t="s">
        <v>44</v>
      </c>
      <c r="D293" s="153" t="s">
        <v>160</v>
      </c>
      <c r="E293" s="154" t="s">
        <v>206</v>
      </c>
      <c r="F293" s="81" t="s">
        <v>216</v>
      </c>
      <c r="G293" s="82" t="s">
        <v>20</v>
      </c>
      <c r="H293" s="155">
        <f>IF(Requirements!$G293="Essential",9,IF(Requirements!$G293="Advanced",3,1))</f>
        <v>9</v>
      </c>
      <c r="I293" s="156">
        <v>4</v>
      </c>
      <c r="J293" s="157">
        <f>Requirements!$H$2:$H$298*(Requirements!$I$2:$I$298)</f>
        <v>36</v>
      </c>
      <c r="K293" s="158"/>
      <c r="L293" s="159">
        <v>4</v>
      </c>
      <c r="M293" s="160">
        <f>Requirements!$H$2:$H$298*(IF(Requirements!$L$2:$L$298&gt;0,Requirements!$L$2:$L$298,0))</f>
        <v>36</v>
      </c>
      <c r="N293" s="161"/>
      <c r="O293" s="159">
        <v>3</v>
      </c>
      <c r="P293" s="155">
        <f>_xlfn.SINGLE(Requirements!$H$2:$H$298)*(IF(_xlfn.SINGLE(Requirements!$O$2:$O$298)&gt;0,_xlfn.SINGLE(Requirements!$O$2:$O$298),0))</f>
        <v>27</v>
      </c>
      <c r="Q293" s="161"/>
      <c r="R293" s="159">
        <v>1</v>
      </c>
      <c r="S293" s="155">
        <f>_xlfn.SINGLE(Requirements!$H$2:$H$298)*(IF(_xlfn.SINGLE(Requirements!$R$2:$R$298)&gt;0,_xlfn.SINGLE(Requirements!$R$2:$R$298),0))</f>
        <v>9</v>
      </c>
    </row>
    <row r="294" spans="1:19" s="126" customFormat="1" ht="39" customHeight="1" thickTop="1" x14ac:dyDescent="0.55000000000000004">
      <c r="A294" s="174">
        <v>292</v>
      </c>
      <c r="B294" s="151" t="s">
        <v>41</v>
      </c>
      <c r="C294" s="152" t="s">
        <v>207</v>
      </c>
      <c r="D294" s="153" t="s">
        <v>208</v>
      </c>
      <c r="E294" s="154" t="s">
        <v>212</v>
      </c>
      <c r="F294" s="81" t="s">
        <v>216</v>
      </c>
      <c r="G294" s="82" t="s">
        <v>20</v>
      </c>
      <c r="H294" s="155">
        <f>IF(Requirements!$G294="Essential",9,IF(Requirements!$G294="Advanced",3,1))</f>
        <v>9</v>
      </c>
      <c r="I294" s="156">
        <v>4</v>
      </c>
      <c r="J294" s="157">
        <f>Requirements!$H$2:$H$298*(Requirements!$I$2:$I$298)</f>
        <v>36</v>
      </c>
      <c r="K294" s="158"/>
      <c r="L294" s="159">
        <v>3</v>
      </c>
      <c r="M294" s="160">
        <f>Requirements!$H$2:$H$298*(IF(Requirements!$L$2:$L$298&gt;0,Requirements!$L$2:$L$298,0))</f>
        <v>27</v>
      </c>
      <c r="N294" s="161"/>
      <c r="O294" s="159">
        <v>3</v>
      </c>
      <c r="P294" s="155">
        <f>_xlfn.SINGLE(Requirements!$H$2:$H$298)*(IF(_xlfn.SINGLE(Requirements!$O$2:$O$298)&gt;0,_xlfn.SINGLE(Requirements!$O$2:$O$298),0))</f>
        <v>27</v>
      </c>
      <c r="Q294" s="161"/>
      <c r="R294" s="159">
        <v>2</v>
      </c>
      <c r="S294" s="155">
        <f>_xlfn.SINGLE(Requirements!$H$2:$H$298)*(IF(_xlfn.SINGLE(Requirements!$R$2:$R$298)&gt;0,_xlfn.SINGLE(Requirements!$R$2:$R$298),0))</f>
        <v>18</v>
      </c>
    </row>
    <row r="295" spans="1:19" ht="39" customHeight="1" x14ac:dyDescent="0.55000000000000004">
      <c r="A295" s="78">
        <v>293</v>
      </c>
      <c r="B295" s="79" t="s">
        <v>41</v>
      </c>
      <c r="C295" s="80" t="s">
        <v>207</v>
      </c>
      <c r="D295" s="91" t="s">
        <v>209</v>
      </c>
      <c r="E295" s="81" t="s">
        <v>470</v>
      </c>
      <c r="F295" s="81" t="s">
        <v>216</v>
      </c>
      <c r="G295" s="82" t="s">
        <v>20</v>
      </c>
      <c r="H295" s="113">
        <f>IF(Requirements!$G295="Essential",9,IF(Requirements!$G295="Advanced",3,1))</f>
        <v>9</v>
      </c>
      <c r="I295" s="102"/>
      <c r="J295" s="114">
        <f>Requirements!$H$2:$H$298*(Requirements!$I$2:$I$298)</f>
        <v>0</v>
      </c>
      <c r="K295" s="115"/>
      <c r="L295" s="105"/>
      <c r="M295" s="116">
        <f>Requirements!$H$2:$H$298*(IF(Requirements!$L$2:$L$298&gt;0,Requirements!$L$2:$L$298,0))</f>
        <v>0</v>
      </c>
      <c r="N295" s="65"/>
      <c r="O295" s="105"/>
      <c r="P295" s="113">
        <f>_xlfn.SINGLE(Requirements!$H$2:$H$298)*(IF(_xlfn.SINGLE(Requirements!$O$2:$O$298)&gt;0,_xlfn.SINGLE(Requirements!$O$2:$O$298),0))</f>
        <v>0</v>
      </c>
      <c r="Q295" s="65"/>
      <c r="R295" s="105"/>
      <c r="S295" s="113">
        <f>_xlfn.SINGLE(Requirements!$H$2:$H$298)*(IF(_xlfn.SINGLE(Requirements!$R$2:$R$298)&gt;0,_xlfn.SINGLE(Requirements!$R$2:$R$298),0))</f>
        <v>0</v>
      </c>
    </row>
    <row r="296" spans="1:19" ht="39" customHeight="1" x14ac:dyDescent="0.55000000000000004">
      <c r="A296" s="78">
        <v>294</v>
      </c>
      <c r="B296" s="79" t="s">
        <v>41</v>
      </c>
      <c r="C296" s="80" t="s">
        <v>207</v>
      </c>
      <c r="D296" s="91" t="s">
        <v>210</v>
      </c>
      <c r="E296" s="81" t="s">
        <v>213</v>
      </c>
      <c r="F296" s="81" t="s">
        <v>216</v>
      </c>
      <c r="G296" s="82" t="s">
        <v>20</v>
      </c>
      <c r="H296" s="113">
        <f>IF(Requirements!$G296="Essential",9,IF(Requirements!$G296="Advanced",3,1))</f>
        <v>9</v>
      </c>
      <c r="I296" s="102"/>
      <c r="J296" s="114">
        <f>Requirements!$H$2:$H$298*(Requirements!$I$2:$I$298)</f>
        <v>0</v>
      </c>
      <c r="K296" s="115"/>
      <c r="L296" s="105"/>
      <c r="M296" s="116">
        <f>Requirements!$H$2:$H$298*(IF(Requirements!$L$2:$L$298&gt;0,Requirements!$L$2:$L$298,0))</f>
        <v>0</v>
      </c>
      <c r="N296" s="65"/>
      <c r="O296" s="105"/>
      <c r="P296" s="113">
        <f>_xlfn.SINGLE(Requirements!$H$2:$H$298)*(IF(_xlfn.SINGLE(Requirements!$O$2:$O$298)&gt;0,_xlfn.SINGLE(Requirements!$O$2:$O$298),0))</f>
        <v>0</v>
      </c>
      <c r="Q296" s="65"/>
      <c r="R296" s="105"/>
      <c r="S296" s="113">
        <f>_xlfn.SINGLE(Requirements!$H$2:$H$298)*(IF(_xlfn.SINGLE(Requirements!$R$2:$R$298)&gt;0,_xlfn.SINGLE(Requirements!$R$2:$R$298),0))</f>
        <v>0</v>
      </c>
    </row>
    <row r="297" spans="1:19" ht="39" customHeight="1" x14ac:dyDescent="0.55000000000000004">
      <c r="A297" s="78">
        <v>295</v>
      </c>
      <c r="B297" s="79" t="s">
        <v>41</v>
      </c>
      <c r="C297" s="80" t="s">
        <v>207</v>
      </c>
      <c r="D297" s="94" t="s">
        <v>211</v>
      </c>
      <c r="E297" s="81" t="s">
        <v>214</v>
      </c>
      <c r="F297" s="81" t="s">
        <v>216</v>
      </c>
      <c r="G297" s="82" t="s">
        <v>20</v>
      </c>
      <c r="H297" s="113">
        <f>IF(Requirements!$G297="Essential",9,IF(Requirements!$G297="Advanced",3,1))</f>
        <v>9</v>
      </c>
      <c r="I297" s="102"/>
      <c r="J297" s="114">
        <f>Requirements!$H$2:$H$298*(Requirements!$I$2:$I$298)</f>
        <v>0</v>
      </c>
      <c r="K297" s="115"/>
      <c r="L297" s="105"/>
      <c r="M297" s="116">
        <f>Requirements!$H$2:$H$298*(IF(Requirements!$L$2:$L$298&gt;0,Requirements!$L$2:$L$298,0))</f>
        <v>0</v>
      </c>
      <c r="N297" s="65"/>
      <c r="O297" s="105"/>
      <c r="P297" s="113">
        <f>_xlfn.SINGLE(Requirements!$H$2:$H$298)*(IF(_xlfn.SINGLE(Requirements!$O$2:$O$298)&gt;0,_xlfn.SINGLE(Requirements!$O$2:$O$298),0))</f>
        <v>0</v>
      </c>
      <c r="Q297" s="65"/>
      <c r="R297" s="105"/>
      <c r="S297" s="113">
        <f>_xlfn.SINGLE(Requirements!$H$2:$H$298)*(IF(_xlfn.SINGLE(Requirements!$R$2:$R$298)&gt;0,_xlfn.SINGLE(Requirements!$R$2:$R$298),0))</f>
        <v>0</v>
      </c>
    </row>
    <row r="298" spans="1:19" ht="39" customHeight="1" x14ac:dyDescent="0.55000000000000004">
      <c r="A298" s="78">
        <v>296</v>
      </c>
      <c r="B298" s="79" t="s">
        <v>41</v>
      </c>
      <c r="C298" s="80" t="s">
        <v>207</v>
      </c>
      <c r="D298" s="94" t="s">
        <v>211</v>
      </c>
      <c r="E298" s="95" t="s">
        <v>471</v>
      </c>
      <c r="F298" s="95" t="s">
        <v>216</v>
      </c>
      <c r="G298" s="96" t="s">
        <v>21</v>
      </c>
      <c r="H298" s="127">
        <f>IF(Requirements!$G298="Essential",9,IF(Requirements!$G298="Advanced",3,1))</f>
        <v>3</v>
      </c>
      <c r="I298" s="104">
        <v>4</v>
      </c>
      <c r="J298" s="131">
        <f>Requirements!$H$2:$H$298*(Requirements!$I$2:$I$298)</f>
        <v>12</v>
      </c>
      <c r="K298" s="128"/>
      <c r="L298" s="106">
        <v>3</v>
      </c>
      <c r="M298" s="130">
        <f>Requirements!$H$2:$H$298*(IF(Requirements!$L$2:$L$298&gt;0,Requirements!$L$2:$L$298,0))</f>
        <v>9</v>
      </c>
      <c r="N298" s="98"/>
      <c r="O298" s="106">
        <v>3</v>
      </c>
      <c r="P298" s="129">
        <f>_xlfn.SINGLE(Requirements!$H$2:$H$298)*(IF(_xlfn.SINGLE(Requirements!$O$2:$O$298)&gt;0,_xlfn.SINGLE(Requirements!$O$2:$O$298),0))</f>
        <v>9</v>
      </c>
      <c r="Q298" s="98"/>
      <c r="R298" s="106">
        <v>2</v>
      </c>
      <c r="S298" s="129">
        <f>_xlfn.SINGLE(Requirements!$H$2:$H$298)*(IF(_xlfn.SINGLE(Requirements!$R$2:$R$298)&gt;0,_xlfn.SINGLE(Requirements!$R$2:$R$298),0))</f>
        <v>6</v>
      </c>
    </row>
  </sheetData>
  <sheetProtection formatCells="0" formatColumns="0" formatRows="0" insertHyperlinks="0" sort="0" autoFilter="0"/>
  <phoneticPr fontId="24" type="noConversion"/>
  <conditionalFormatting sqref="H2:H298">
    <cfRule type="dataBar" priority="12">
      <dataBar>
        <cfvo type="num" val="0"/>
        <cfvo type="num" val="9"/>
        <color rgb="FF008AEF"/>
      </dataBar>
      <extLst>
        <ext xmlns:x14="http://schemas.microsoft.com/office/spreadsheetml/2009/9/main" uri="{B025F937-C7B1-47D3-B67F-A62EFF666E3E}">
          <x14:id>{83DD57EE-36F5-4187-9010-B29869AAD7FB}</x14:id>
        </ext>
      </extLst>
    </cfRule>
  </conditionalFormatting>
  <conditionalFormatting sqref="J1:J298">
    <cfRule type="dataBar" priority="103">
      <dataBar>
        <cfvo type="min"/>
        <cfvo type="max"/>
        <color rgb="FF008AEF"/>
      </dataBar>
      <extLst>
        <ext xmlns:x14="http://schemas.microsoft.com/office/spreadsheetml/2009/9/main" uri="{B025F937-C7B1-47D3-B67F-A62EFF666E3E}">
          <x14:id>{72C89EF9-CB5A-49C6-81C8-C3DD0D4FABF8}</x14:id>
        </ext>
      </extLst>
    </cfRule>
  </conditionalFormatting>
  <conditionalFormatting sqref="M163:M298 M1:M161">
    <cfRule type="dataBar" priority="75">
      <dataBar>
        <cfvo type="min"/>
        <cfvo type="max"/>
        <color rgb="FF008AEF"/>
      </dataBar>
      <extLst>
        <ext xmlns:x14="http://schemas.microsoft.com/office/spreadsheetml/2009/9/main" uri="{B025F937-C7B1-47D3-B67F-A62EFF666E3E}">
          <x14:id>{474C4E8E-531F-4726-A596-CCF6224E5B37}</x14:id>
        </ext>
      </extLst>
    </cfRule>
  </conditionalFormatting>
  <conditionalFormatting sqref="M162">
    <cfRule type="dataBar" priority="1">
      <dataBar>
        <cfvo type="min"/>
        <cfvo type="max"/>
        <color rgb="FF008AEF"/>
      </dataBar>
      <extLst>
        <ext xmlns:x14="http://schemas.microsoft.com/office/spreadsheetml/2009/9/main" uri="{B025F937-C7B1-47D3-B67F-A62EFF666E3E}">
          <x14:id>{CC0EC159-145D-4175-965E-6F935E7F4761}</x14:id>
        </ext>
      </extLst>
    </cfRule>
  </conditionalFormatting>
  <conditionalFormatting sqref="P1:P66 P68:P298">
    <cfRule type="dataBar" priority="105">
      <dataBar>
        <cfvo type="min"/>
        <cfvo type="max"/>
        <color rgb="FF008AEF"/>
      </dataBar>
      <extLst>
        <ext xmlns:x14="http://schemas.microsoft.com/office/spreadsheetml/2009/9/main" uri="{B025F937-C7B1-47D3-B67F-A62EFF666E3E}">
          <x14:id>{987F8897-A31E-4737-BAE6-A14E11368313}</x14:id>
        </ext>
      </extLst>
    </cfRule>
  </conditionalFormatting>
  <conditionalFormatting sqref="S1:S298">
    <cfRule type="dataBar" priority="108">
      <dataBar>
        <cfvo type="min"/>
        <cfvo type="max"/>
        <color rgb="FF008AEF"/>
      </dataBar>
      <extLst>
        <ext xmlns:x14="http://schemas.microsoft.com/office/spreadsheetml/2009/9/main" uri="{B025F937-C7B1-47D3-B67F-A62EFF666E3E}">
          <x14:id>{03157E57-F17C-452B-9916-382DD03342B7}</x14:id>
        </ext>
      </extLst>
    </cfRule>
  </conditionalFormatting>
  <dataValidations count="2">
    <dataValidation type="decimal" allowBlank="1" showErrorMessage="1" sqref="R2:R66 L2:L298 O2:O298 R68:R298" xr:uid="{00000000-0002-0000-0500-000000000000}">
      <formula1>0</formula1>
      <formula2>5</formula2>
    </dataValidation>
    <dataValidation type="decimal" allowBlank="1" showErrorMessage="1" sqref="I2:I298" xr:uid="{00000000-0002-0000-0500-000001000000}">
      <formula1>4</formula1>
      <formula2>4</formula2>
    </dataValidation>
  </dataValidation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3DD57EE-36F5-4187-9010-B29869AAD7FB}">
            <x14:dataBar minLength="0" maxLength="100" border="1" negativeBarBorderColorSameAsPositive="0">
              <x14:cfvo type="num">
                <xm:f>0</xm:f>
              </x14:cfvo>
              <x14:cfvo type="num">
                <xm:f>9</xm:f>
              </x14:cfvo>
              <x14:borderColor rgb="FF008AEF"/>
              <x14:negativeFillColor rgb="FFFF0000"/>
              <x14:negativeBorderColor rgb="FFFF0000"/>
              <x14:axisColor rgb="FF000000"/>
            </x14:dataBar>
          </x14:cfRule>
          <xm:sqref>H2:H298</xm:sqref>
        </x14:conditionalFormatting>
        <x14:conditionalFormatting xmlns:xm="http://schemas.microsoft.com/office/excel/2006/main">
          <x14:cfRule type="dataBar" id="{72C89EF9-CB5A-49C6-81C8-C3DD0D4FABF8}">
            <x14:dataBar minLength="0" maxLength="100" border="1" negativeBarBorderColorSameAsPositive="0">
              <x14:cfvo type="autoMin"/>
              <x14:cfvo type="autoMax"/>
              <x14:borderColor rgb="FF008AEF"/>
              <x14:negativeFillColor rgb="FFFF0000"/>
              <x14:negativeBorderColor rgb="FFFF0000"/>
              <x14:axisColor rgb="FF000000"/>
            </x14:dataBar>
          </x14:cfRule>
          <xm:sqref>J1:J298</xm:sqref>
        </x14:conditionalFormatting>
        <x14:conditionalFormatting xmlns:xm="http://schemas.microsoft.com/office/excel/2006/main">
          <x14:cfRule type="dataBar" id="{474C4E8E-531F-4726-A596-CCF6224E5B37}">
            <x14:dataBar minLength="0" maxLength="100" border="1" negativeBarBorderColorSameAsPositive="0">
              <x14:cfvo type="autoMin"/>
              <x14:cfvo type="autoMax"/>
              <x14:borderColor rgb="FF008AEF"/>
              <x14:negativeFillColor rgb="FFFF0000"/>
              <x14:negativeBorderColor rgb="FFFF0000"/>
              <x14:axisColor rgb="FF000000"/>
            </x14:dataBar>
          </x14:cfRule>
          <xm:sqref>M163:M298 M1:M161</xm:sqref>
        </x14:conditionalFormatting>
        <x14:conditionalFormatting xmlns:xm="http://schemas.microsoft.com/office/excel/2006/main">
          <x14:cfRule type="dataBar" id="{CC0EC159-145D-4175-965E-6F935E7F4761}">
            <x14:dataBar minLength="0" maxLength="100" border="1" negativeBarBorderColorSameAsPositive="0">
              <x14:cfvo type="autoMin"/>
              <x14:cfvo type="autoMax"/>
              <x14:borderColor rgb="FF008AEF"/>
              <x14:negativeFillColor rgb="FFFF0000"/>
              <x14:negativeBorderColor rgb="FFFF0000"/>
              <x14:axisColor rgb="FF000000"/>
            </x14:dataBar>
          </x14:cfRule>
          <xm:sqref>M162</xm:sqref>
        </x14:conditionalFormatting>
        <x14:conditionalFormatting xmlns:xm="http://schemas.microsoft.com/office/excel/2006/main">
          <x14:cfRule type="dataBar" id="{987F8897-A31E-4737-BAE6-A14E11368313}">
            <x14:dataBar minLength="0" maxLength="100" border="1" negativeBarBorderColorSameAsPositive="0">
              <x14:cfvo type="autoMin"/>
              <x14:cfvo type="autoMax"/>
              <x14:borderColor rgb="FF008AEF"/>
              <x14:negativeFillColor rgb="FFFF0000"/>
              <x14:negativeBorderColor rgb="FFFF0000"/>
              <x14:axisColor rgb="FF000000"/>
            </x14:dataBar>
          </x14:cfRule>
          <xm:sqref>P1:P66 P68:P298</xm:sqref>
        </x14:conditionalFormatting>
        <x14:conditionalFormatting xmlns:xm="http://schemas.microsoft.com/office/excel/2006/main">
          <x14:cfRule type="dataBar" id="{03157E57-F17C-452B-9916-382DD03342B7}">
            <x14:dataBar minLength="0" maxLength="100" border="1" negativeBarBorderColorSameAsPositive="0">
              <x14:cfvo type="autoMin"/>
              <x14:cfvo type="autoMax"/>
              <x14:borderColor rgb="FF008AEF"/>
              <x14:negativeFillColor rgb="FFFF0000"/>
              <x14:negativeBorderColor rgb="FFFF0000"/>
              <x14:axisColor rgb="FF000000"/>
            </x14:dataBar>
          </x14:cfRule>
          <xm:sqref>S1:S298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60"/>
  <sheetViews>
    <sheetView showGridLines="0" tabSelected="1" zoomScale="85" zoomScaleNormal="85" workbookViewId="0">
      <selection activeCell="G12" sqref="G12"/>
    </sheetView>
  </sheetViews>
  <sheetFormatPr defaultColWidth="8.83984375" defaultRowHeight="14.4" x14ac:dyDescent="0.55000000000000004"/>
  <cols>
    <col min="1" max="1" width="1.83984375" customWidth="1"/>
    <col min="2" max="2" width="18.83984375" customWidth="1"/>
    <col min="3" max="3" width="33.41796875" customWidth="1"/>
    <col min="4" max="4" width="9.83984375" customWidth="1"/>
    <col min="5" max="5" width="7.83984375" customWidth="1"/>
    <col min="6" max="8" width="11.41796875" customWidth="1"/>
    <col min="9" max="11" width="2.41796875" customWidth="1"/>
  </cols>
  <sheetData>
    <row r="1" spans="2:10" ht="18.3" x14ac:dyDescent="0.7">
      <c r="B1" s="52" t="s">
        <v>161</v>
      </c>
    </row>
    <row r="2" spans="2:10" ht="9.75" customHeight="1" x14ac:dyDescent="0.55000000000000004">
      <c r="J2" s="53"/>
    </row>
    <row r="3" spans="2:10" ht="28.8" x14ac:dyDescent="0.55000000000000004">
      <c r="B3" s="54" t="s">
        <v>18</v>
      </c>
      <c r="C3" s="55" t="s">
        <v>19</v>
      </c>
      <c r="D3" s="57" t="s">
        <v>162</v>
      </c>
      <c r="E3" s="176" t="s">
        <v>163</v>
      </c>
      <c r="F3" s="1" t="s">
        <v>164</v>
      </c>
      <c r="G3" s="1" t="s">
        <v>165</v>
      </c>
      <c r="H3" s="1" t="s">
        <v>166</v>
      </c>
      <c r="J3" s="53"/>
    </row>
    <row r="4" spans="2:10" x14ac:dyDescent="0.55000000000000004">
      <c r="B4" s="10" t="s">
        <v>24</v>
      </c>
      <c r="C4" s="25" t="s">
        <v>25</v>
      </c>
      <c r="D4" s="199">
        <v>7</v>
      </c>
      <c r="E4" s="109">
        <v>252</v>
      </c>
      <c r="F4" s="199">
        <v>216</v>
      </c>
      <c r="G4" s="199">
        <v>216</v>
      </c>
      <c r="H4" s="199">
        <v>90</v>
      </c>
      <c r="J4" s="53"/>
    </row>
    <row r="5" spans="2:10" x14ac:dyDescent="0.55000000000000004">
      <c r="B5" s="10"/>
      <c r="C5" s="25" t="s">
        <v>26</v>
      </c>
      <c r="D5" s="199">
        <v>8</v>
      </c>
      <c r="E5" s="109">
        <v>264</v>
      </c>
      <c r="F5" s="199">
        <v>198.6</v>
      </c>
      <c r="G5" s="199">
        <v>141</v>
      </c>
      <c r="H5" s="199">
        <v>153</v>
      </c>
      <c r="J5" s="53"/>
    </row>
    <row r="6" spans="2:10" x14ac:dyDescent="0.55000000000000004">
      <c r="B6" s="26" t="s">
        <v>27</v>
      </c>
      <c r="C6" s="26"/>
      <c r="D6" s="209">
        <v>15</v>
      </c>
      <c r="E6" s="67">
        <v>516</v>
      </c>
      <c r="F6" s="198">
        <v>414.6</v>
      </c>
      <c r="G6" s="198">
        <v>357</v>
      </c>
      <c r="H6" s="198">
        <v>243</v>
      </c>
      <c r="J6" s="53"/>
    </row>
    <row r="7" spans="2:10" x14ac:dyDescent="0.55000000000000004">
      <c r="B7" s="143" t="s">
        <v>36</v>
      </c>
      <c r="C7" s="144" t="s">
        <v>200</v>
      </c>
      <c r="D7" s="208">
        <v>69</v>
      </c>
      <c r="E7" s="145">
        <v>1096</v>
      </c>
      <c r="F7" s="208">
        <v>427</v>
      </c>
      <c r="G7" s="208">
        <v>661</v>
      </c>
      <c r="H7" s="208">
        <v>268</v>
      </c>
      <c r="J7" s="53"/>
    </row>
    <row r="8" spans="2:10" x14ac:dyDescent="0.55000000000000004">
      <c r="B8" s="12" t="s">
        <v>40</v>
      </c>
      <c r="C8" s="12"/>
      <c r="D8" s="210">
        <v>69</v>
      </c>
      <c r="E8" s="68">
        <v>1096</v>
      </c>
      <c r="F8" s="198">
        <v>427</v>
      </c>
      <c r="G8" s="198">
        <v>661</v>
      </c>
      <c r="H8" s="198">
        <v>268</v>
      </c>
      <c r="J8" s="53"/>
    </row>
    <row r="9" spans="2:10" x14ac:dyDescent="0.55000000000000004">
      <c r="B9" s="9" t="s">
        <v>28</v>
      </c>
      <c r="C9" s="13" t="s">
        <v>194</v>
      </c>
      <c r="D9" s="202">
        <v>28</v>
      </c>
      <c r="E9" s="110">
        <v>552</v>
      </c>
      <c r="F9" s="202">
        <v>135</v>
      </c>
      <c r="G9" s="202">
        <v>276</v>
      </c>
      <c r="H9" s="202">
        <v>72</v>
      </c>
      <c r="J9" s="53"/>
    </row>
    <row r="10" spans="2:10" x14ac:dyDescent="0.55000000000000004">
      <c r="B10" s="9"/>
      <c r="C10" s="13" t="s">
        <v>37</v>
      </c>
      <c r="D10" s="202">
        <v>20</v>
      </c>
      <c r="E10" s="110">
        <v>428</v>
      </c>
      <c r="F10" s="202">
        <v>126</v>
      </c>
      <c r="G10" s="202">
        <v>285</v>
      </c>
      <c r="H10" s="202">
        <v>66</v>
      </c>
      <c r="J10" s="53"/>
    </row>
    <row r="11" spans="2:10" x14ac:dyDescent="0.55000000000000004">
      <c r="B11" s="9"/>
      <c r="C11" s="13" t="s">
        <v>39</v>
      </c>
      <c r="D11" s="202">
        <v>6</v>
      </c>
      <c r="E11" s="110">
        <v>192</v>
      </c>
      <c r="F11" s="202">
        <v>153</v>
      </c>
      <c r="G11" s="202">
        <v>162</v>
      </c>
      <c r="H11" s="202">
        <v>60</v>
      </c>
      <c r="J11" s="53"/>
    </row>
    <row r="12" spans="2:10" x14ac:dyDescent="0.55000000000000004">
      <c r="B12" s="9"/>
      <c r="C12" s="13" t="s">
        <v>29</v>
      </c>
      <c r="D12" s="202">
        <v>27</v>
      </c>
      <c r="E12" s="110">
        <v>600</v>
      </c>
      <c r="F12" s="202">
        <v>24</v>
      </c>
      <c r="G12" s="202">
        <v>24</v>
      </c>
      <c r="H12" s="202">
        <v>12</v>
      </c>
      <c r="J12" s="53"/>
    </row>
    <row r="13" spans="2:10" x14ac:dyDescent="0.55000000000000004">
      <c r="B13" s="9"/>
      <c r="C13" s="13" t="s">
        <v>38</v>
      </c>
      <c r="D13" s="202">
        <v>8</v>
      </c>
      <c r="E13" s="110">
        <v>64</v>
      </c>
      <c r="F13" s="202">
        <v>64</v>
      </c>
      <c r="G13" s="202">
        <v>46</v>
      </c>
      <c r="H13" s="202">
        <v>14</v>
      </c>
      <c r="J13" s="53"/>
    </row>
    <row r="14" spans="2:10" x14ac:dyDescent="0.55000000000000004">
      <c r="B14" s="9"/>
      <c r="C14" s="13" t="s">
        <v>32</v>
      </c>
      <c r="D14" s="202">
        <v>29</v>
      </c>
      <c r="E14" s="110">
        <v>684</v>
      </c>
      <c r="F14" s="202">
        <v>0</v>
      </c>
      <c r="G14" s="202">
        <v>312</v>
      </c>
      <c r="H14" s="202">
        <v>0</v>
      </c>
      <c r="J14" s="53"/>
    </row>
    <row r="15" spans="2:10" x14ac:dyDescent="0.55000000000000004">
      <c r="B15" s="9"/>
      <c r="C15" s="13" t="s">
        <v>31</v>
      </c>
      <c r="D15" s="202">
        <v>18</v>
      </c>
      <c r="E15" s="110">
        <v>468</v>
      </c>
      <c r="F15" s="202">
        <v>0</v>
      </c>
      <c r="G15" s="202">
        <v>210</v>
      </c>
      <c r="H15" s="202">
        <v>0</v>
      </c>
      <c r="J15" s="53"/>
    </row>
    <row r="16" spans="2:10" x14ac:dyDescent="0.55000000000000004">
      <c r="B16" s="9"/>
      <c r="C16" s="13" t="s">
        <v>30</v>
      </c>
      <c r="D16" s="202">
        <v>30</v>
      </c>
      <c r="E16" s="110">
        <v>756</v>
      </c>
      <c r="F16" s="202">
        <v>0</v>
      </c>
      <c r="G16" s="202">
        <v>0</v>
      </c>
      <c r="H16" s="202">
        <v>0</v>
      </c>
      <c r="J16" s="53"/>
    </row>
    <row r="17" spans="2:23" x14ac:dyDescent="0.55000000000000004">
      <c r="B17" s="9"/>
      <c r="C17" s="13" t="s">
        <v>34</v>
      </c>
      <c r="D17" s="202">
        <v>11</v>
      </c>
      <c r="E17" s="110">
        <v>88</v>
      </c>
      <c r="F17" s="202">
        <v>16</v>
      </c>
      <c r="G17" s="202">
        <v>27</v>
      </c>
      <c r="H17" s="202">
        <v>7</v>
      </c>
      <c r="J17" s="53"/>
    </row>
    <row r="18" spans="2:23" x14ac:dyDescent="0.55000000000000004">
      <c r="B18" s="9"/>
      <c r="C18" s="13" t="s">
        <v>33</v>
      </c>
      <c r="D18" s="202">
        <v>17</v>
      </c>
      <c r="E18" s="110">
        <v>244</v>
      </c>
      <c r="F18" s="202">
        <v>0</v>
      </c>
      <c r="G18" s="202">
        <v>56</v>
      </c>
      <c r="H18" s="202">
        <v>0</v>
      </c>
      <c r="J18" s="53"/>
    </row>
    <row r="19" spans="2:23" x14ac:dyDescent="0.55000000000000004">
      <c r="B19" s="26" t="s">
        <v>35</v>
      </c>
      <c r="C19" s="26"/>
      <c r="D19" s="209">
        <v>194</v>
      </c>
      <c r="E19" s="67">
        <v>4076</v>
      </c>
      <c r="F19" s="198">
        <v>518</v>
      </c>
      <c r="G19" s="198">
        <v>1398</v>
      </c>
      <c r="H19" s="198">
        <v>231</v>
      </c>
      <c r="J19" s="53"/>
    </row>
    <row r="20" spans="2:23" x14ac:dyDescent="0.55000000000000004">
      <c r="B20" s="11" t="s">
        <v>41</v>
      </c>
      <c r="C20" s="15" t="s">
        <v>43</v>
      </c>
      <c r="D20" s="211">
        <v>6</v>
      </c>
      <c r="E20" s="111">
        <v>120</v>
      </c>
      <c r="F20" s="203">
        <v>63</v>
      </c>
      <c r="G20" s="203">
        <v>99</v>
      </c>
      <c r="H20" s="203">
        <v>36</v>
      </c>
      <c r="J20" s="53"/>
    </row>
    <row r="21" spans="2:23" x14ac:dyDescent="0.55000000000000004">
      <c r="B21" s="11"/>
      <c r="C21" s="15" t="s">
        <v>42</v>
      </c>
      <c r="D21" s="211">
        <v>3</v>
      </c>
      <c r="E21" s="111">
        <v>84</v>
      </c>
      <c r="F21" s="203">
        <v>42</v>
      </c>
      <c r="G21" s="203">
        <v>42</v>
      </c>
      <c r="H21" s="203">
        <v>42</v>
      </c>
      <c r="J21" s="53"/>
    </row>
    <row r="22" spans="2:23" x14ac:dyDescent="0.55000000000000004">
      <c r="B22" s="11"/>
      <c r="C22" s="15" t="s">
        <v>207</v>
      </c>
      <c r="D22" s="211">
        <v>5</v>
      </c>
      <c r="E22" s="111">
        <v>48</v>
      </c>
      <c r="F22" s="203">
        <v>36</v>
      </c>
      <c r="G22" s="203">
        <v>36</v>
      </c>
      <c r="H22" s="203">
        <v>24</v>
      </c>
      <c r="J22" s="53"/>
    </row>
    <row r="23" spans="2:23" x14ac:dyDescent="0.55000000000000004">
      <c r="B23" s="11"/>
      <c r="C23" s="15" t="s">
        <v>44</v>
      </c>
      <c r="D23" s="211">
        <v>5</v>
      </c>
      <c r="E23" s="111">
        <v>132</v>
      </c>
      <c r="F23" s="203">
        <v>81</v>
      </c>
      <c r="G23" s="203">
        <v>90</v>
      </c>
      <c r="H23" s="203">
        <v>39</v>
      </c>
      <c r="J23" s="53"/>
    </row>
    <row r="24" spans="2:23" x14ac:dyDescent="0.55000000000000004">
      <c r="B24" s="12" t="s">
        <v>45</v>
      </c>
      <c r="C24" s="12"/>
      <c r="D24" s="206">
        <v>19</v>
      </c>
      <c r="E24" s="68">
        <v>384</v>
      </c>
      <c r="F24" s="198">
        <v>222</v>
      </c>
      <c r="G24" s="198">
        <v>267</v>
      </c>
      <c r="H24" s="198">
        <v>141</v>
      </c>
      <c r="J24" s="53"/>
    </row>
    <row r="25" spans="2:23" ht="11.5" customHeight="1" x14ac:dyDescent="0.55000000000000004">
      <c r="B25" s="107" t="s">
        <v>23</v>
      </c>
      <c r="C25" s="107"/>
      <c r="D25" s="207">
        <v>297</v>
      </c>
      <c r="E25" s="108">
        <v>6072</v>
      </c>
      <c r="F25" s="207">
        <v>1581.6</v>
      </c>
      <c r="G25" s="207">
        <v>2683</v>
      </c>
      <c r="H25" s="207">
        <v>883</v>
      </c>
      <c r="I25" s="53"/>
      <c r="J25" s="53"/>
      <c r="K25" s="53"/>
      <c r="L25" s="53"/>
      <c r="M25" s="53"/>
      <c r="N25" s="53"/>
      <c r="O25" s="53"/>
      <c r="P25" s="53"/>
      <c r="Q25" s="53"/>
      <c r="R25" s="53"/>
      <c r="S25" s="53"/>
      <c r="T25" s="53"/>
      <c r="U25" s="53"/>
      <c r="V25" s="53"/>
      <c r="W25" s="53"/>
    </row>
    <row r="26" spans="2:23" x14ac:dyDescent="0.55000000000000004">
      <c r="J26" s="53"/>
    </row>
    <row r="27" spans="2:23" hidden="1" x14ac:dyDescent="0.55000000000000004">
      <c r="C27" s="29" t="s">
        <v>167</v>
      </c>
      <c r="D27" s="29"/>
      <c r="E27" s="30">
        <f>GETPIVOTDATA("[Measures].[Sum of Exemplar Adj. Score]",$B$3,"[Reqs].[Category]","[Reqs].[Category].&amp;[Partnership]")/GETPIVOTDATA("[Measures].[Sum of Exemplar Adj. Score]",$B$3,"[Reqs].[Category]","[Reqs].[Category].&amp;[Partnership]")</f>
        <v>1</v>
      </c>
      <c r="F27" s="30" t="e">
        <f>GETPIVOTDATA("[Measures].[Sum of Bidder 1 Adj. Score]",$B$3,"[Reqs].[Category]","[Reqs].[Category].&amp;[Partnership]")/GETPIVOTDATA("[Measures].[Sum of Exemplar Adj. Score]",$B$3,"[Reqs].[Category]","[Reqs].[Category].&amp;[Partnership]")</f>
        <v>#REF!</v>
      </c>
      <c r="G27" s="30" t="e">
        <f>GETPIVOTDATA("[Measures].[Sum of Bidder 2 Adj. Score]",$B$3,"[Reqs].[Category]","[Reqs].[Category].&amp;[Partnership]")/GETPIVOTDATA("[Measures].[Sum of Exemplar Adj. Score]",$B$3,"[Reqs].[Category]","[Reqs].[Category].&amp;[Partnership]")</f>
        <v>#REF!</v>
      </c>
      <c r="H27" s="30" t="e">
        <f>GETPIVOTDATA("[Measures].[Sum of Bidder 3 Adj. Score]",$B$3,"[Reqs].[Category]","[Reqs].[Category].&amp;[Partnership]")/GETPIVOTDATA("[Measures].[Sum of Exemplar Adj. Score]",$B$3,"[Reqs].[Category]","[Reqs].[Category].&amp;[Partnership]")</f>
        <v>#REF!</v>
      </c>
      <c r="J27" s="53"/>
    </row>
    <row r="28" spans="2:23" hidden="1" x14ac:dyDescent="0.55000000000000004">
      <c r="C28" s="29" t="s">
        <v>168</v>
      </c>
      <c r="D28" s="29"/>
      <c r="E28" s="30" t="e">
        <f>(GETPIVOTDATA("[Measures].[Sum of Exemplar Adj. Score]",$B$3,"[Reqs].[Category]","[Reqs].[Category].&amp;[General]")+GETPIVOTDATA("[Measures].[Sum of Exemplar Adj. Score]",$B$3,"[Reqs].[Category]","[Reqs].[Category].&amp;[Functional]")+GETPIVOTDATA("[Measures].[Sum of Exemplar Adj. Score]",$B$3,"[Reqs].[Category]","[Reqs].[Category].&amp;[Technical]"))/(GETPIVOTDATA("[Measures].[Sum of Exemplar Adj. Score]",$B$3,"[Reqs].[Category]","[Reqs].[Category].&amp;[General]")+GETPIVOTDATA("[Measures].[Sum of Exemplar Adj. Score]",$B$3,"[Reqs].[Category]","[Reqs].[Category].&amp;[Functional]")+GETPIVOTDATA("[Measures].[Sum of Exemplar Adj. Score]",$B$3,"[Reqs].[Category]","[Reqs].[Category].&amp;[Technical]"))</f>
        <v>#REF!</v>
      </c>
      <c r="F28" s="30" t="e">
        <f>(GETPIVOTDATA("[Measures].[Sum of Bidder 1 Adj. Score]",$B$3,"[Reqs].[Category]","[Reqs].[Category].&amp;[General]")+GETPIVOTDATA("[Measures].[Sum of Bidder 1 Adj. Score]",$B$3,"[Reqs].[Category]","[Reqs].[Category].&amp;[Functional]")+GETPIVOTDATA("[Measures].[Sum of Bidder 1 Adj. Score]",$B$3,"[Reqs].[Category]","[Reqs].[Category].&amp;[Technical]"))/(GETPIVOTDATA("[Measures].[Sum of Exemplar Adj. Score]",$B$3,"[Reqs].[Category]","[Reqs].[Category].&amp;[General]")+GETPIVOTDATA("[Measures].[Sum of Exemplar Adj. Score]",$B$3,"[Reqs].[Category]","[Reqs].[Category].&amp;[Functional]")+GETPIVOTDATA("[Measures].[Sum of Exemplar Adj. Score]",$B$3,"[Reqs].[Category]","[Reqs].[Category].&amp;[Technical]"))</f>
        <v>#REF!</v>
      </c>
      <c r="G28" s="30" t="e">
        <f>(GETPIVOTDATA("[Measures].[Sum of Bidder 2 Adj. Score]",$B$3,"[Reqs].[Category]","[Reqs].[Category].&amp;[General]")+GETPIVOTDATA("[Measures].[Sum of Bidder 2 Adj. Score]",$B$3,"[Reqs].[Category]","[Reqs].[Category].&amp;[Functional]")+GETPIVOTDATA("[Measures].[Sum of Bidder 2 Adj. Score]",$B$3,"[Reqs].[Category]","[Reqs].[Category].&amp;[Technical]"))/(GETPIVOTDATA("[Measures].[Sum of Exemplar Adj. Score]",$B$3,"[Reqs].[Category]","[Reqs].[Category].&amp;[General]")+GETPIVOTDATA("[Measures].[Sum of Exemplar Adj. Score]",$B$3,"[Reqs].[Category]","[Reqs].[Category].&amp;[Functional]")+GETPIVOTDATA("[Measures].[Sum of Exemplar Adj. Score]",$B$3,"[Reqs].[Category]","[Reqs].[Category].&amp;[Technical]"))</f>
        <v>#REF!</v>
      </c>
      <c r="H28" s="30" t="e">
        <f>(GETPIVOTDATA("[Measures].[Sum of Bidder 3 Adj. Score]",$B$3,"[Reqs].[Category]","[Reqs].[Category].&amp;[General]")+GETPIVOTDATA("[Measures].[Sum of Bidder 3 Adj. Score]",$B$3,"[Reqs].[Category]","[Reqs].[Category].&amp;[Functional]")+GETPIVOTDATA("[Measures].[Sum of Bidder 3 Adj. Score]",$B$3,"[Reqs].[Category]","[Reqs].[Category].&amp;[Technical]"))/(GETPIVOTDATA("[Measures].[Sum of Exemplar Adj. Score]",$B$3,"[Reqs].[Category]","[Reqs].[Category].&amp;[General]")+GETPIVOTDATA("[Measures].[Sum of Exemplar Adj. Score]",$B$3,"[Reqs].[Category]","[Reqs].[Category].&amp;[Functional]")+GETPIVOTDATA("[Measures].[Sum of Exemplar Adj. Score]",$B$3,"[Reqs].[Category]","[Reqs].[Category].&amp;[Technical]"))</f>
        <v>#REF!</v>
      </c>
      <c r="J28" s="53"/>
    </row>
    <row r="29" spans="2:23" hidden="1" x14ac:dyDescent="0.55000000000000004">
      <c r="J29" s="53"/>
    </row>
    <row r="30" spans="2:23" hidden="1" x14ac:dyDescent="0.55000000000000004">
      <c r="C30" s="6"/>
      <c r="D30" s="27" t="s">
        <v>169</v>
      </c>
      <c r="E30" s="27"/>
      <c r="F30" s="24" t="s">
        <v>170</v>
      </c>
      <c r="G30" s="24" t="s">
        <v>171</v>
      </c>
      <c r="H30" s="24" t="s">
        <v>172</v>
      </c>
      <c r="J30" s="53"/>
    </row>
    <row r="31" spans="2:23" hidden="1" x14ac:dyDescent="0.55000000000000004">
      <c r="C31" s="35" t="s">
        <v>173</v>
      </c>
      <c r="D31" s="33">
        <v>0.4</v>
      </c>
      <c r="E31" s="33"/>
      <c r="F31" s="34" t="s">
        <v>174</v>
      </c>
      <c r="G31" s="34" t="s">
        <v>174</v>
      </c>
      <c r="H31" s="34" t="s">
        <v>174</v>
      </c>
      <c r="J31" s="53"/>
    </row>
    <row r="32" spans="2:23" hidden="1" x14ac:dyDescent="0.55000000000000004">
      <c r="C32" s="35" t="s">
        <v>175</v>
      </c>
      <c r="D32" s="33">
        <v>0.25</v>
      </c>
      <c r="E32" s="33"/>
      <c r="F32" s="34" t="e">
        <f>F27*$D$32</f>
        <v>#REF!</v>
      </c>
      <c r="G32" s="34" t="e">
        <f>G27*$D$32</f>
        <v>#REF!</v>
      </c>
      <c r="H32" s="34" t="e">
        <f>H27*$D$32</f>
        <v>#REF!</v>
      </c>
      <c r="J32" s="53"/>
    </row>
    <row r="33" spans="2:10" hidden="1" x14ac:dyDescent="0.55000000000000004">
      <c r="C33" s="35" t="s">
        <v>176</v>
      </c>
      <c r="D33" s="33">
        <v>0.35</v>
      </c>
      <c r="E33" s="33"/>
      <c r="F33" s="34" t="e">
        <f>D33*$F$28</f>
        <v>#REF!</v>
      </c>
      <c r="G33" s="34" t="e">
        <f>G28*$D$33</f>
        <v>#REF!</v>
      </c>
      <c r="H33" s="34" t="e">
        <f>D33*$H$28</f>
        <v>#REF!</v>
      </c>
      <c r="J33" s="53"/>
    </row>
    <row r="34" spans="2:10" ht="14.7" hidden="1" thickBot="1" x14ac:dyDescent="0.6">
      <c r="C34" s="1"/>
      <c r="D34" s="31">
        <f>SUM(D31:D33)</f>
        <v>1</v>
      </c>
      <c r="E34" s="31"/>
      <c r="F34" s="32" t="e">
        <f t="shared" ref="F34:H34" si="0">SUM(F31:F33)</f>
        <v>#REF!</v>
      </c>
      <c r="G34" s="32" t="e">
        <f t="shared" si="0"/>
        <v>#REF!</v>
      </c>
      <c r="H34" s="32" t="e">
        <f t="shared" si="0"/>
        <v>#REF!</v>
      </c>
      <c r="J34" s="53"/>
    </row>
    <row r="35" spans="2:10" ht="18.3" x14ac:dyDescent="0.7">
      <c r="B35" s="52" t="s">
        <v>177</v>
      </c>
      <c r="J35" s="53"/>
    </row>
    <row r="36" spans="2:10" x14ac:dyDescent="0.55000000000000004">
      <c r="J36" s="53"/>
    </row>
    <row r="37" spans="2:10" x14ac:dyDescent="0.55000000000000004">
      <c r="C37" s="1"/>
      <c r="D37" s="27" t="s">
        <v>169</v>
      </c>
      <c r="E37" s="27"/>
      <c r="F37" s="69" t="s">
        <v>164</v>
      </c>
      <c r="G37" s="69" t="s">
        <v>165</v>
      </c>
      <c r="H37" s="69" t="s">
        <v>166</v>
      </c>
      <c r="J37" s="53"/>
    </row>
    <row r="38" spans="2:10" x14ac:dyDescent="0.55000000000000004">
      <c r="B38" s="36" t="s">
        <v>178</v>
      </c>
      <c r="C38" s="37" t="s">
        <v>178</v>
      </c>
      <c r="D38" s="38">
        <v>0.3</v>
      </c>
      <c r="E38" s="38"/>
      <c r="F38" s="39">
        <v>0.3</v>
      </c>
      <c r="G38" s="39">
        <v>0.217</v>
      </c>
      <c r="H38" s="39">
        <v>0.154</v>
      </c>
      <c r="J38" s="53"/>
    </row>
    <row r="39" spans="2:10" x14ac:dyDescent="0.55000000000000004">
      <c r="B39" s="40" t="s">
        <v>24</v>
      </c>
      <c r="C39" s="41" t="s">
        <v>25</v>
      </c>
      <c r="D39" s="42">
        <v>0.12</v>
      </c>
      <c r="E39" s="42"/>
      <c r="F39" s="43">
        <f>GETPIVOTDATA("[Measures].[Sum of Vendor 1 Adj. Score]",$B$3,"[Reqs].[Category]","[Reqs].[Category].&amp;[Partnership]","[Reqs].[Section]","[Reqs].[Section].&amp;[Experience]")/GETPIVOTDATA("[Measures].[Sum of Exemplar Adj. Score]",$B$3,"[Reqs].[Category]","[Reqs].[Category].&amp;[Partnership]","[Reqs].[Section]","[Reqs].[Section].&amp;[Experience]")*D39</f>
        <v>0.10285714285714284</v>
      </c>
      <c r="G39" s="43">
        <f>GETPIVOTDATA("[Measures].[Sum of Vendor2 Adj. Score]",$B$3,"[Reqs].[Category]","[Reqs].[Category].&amp;[Partnership]","[Reqs].[Section]","[Reqs].[Section].&amp;[Experience]")/GETPIVOTDATA("[Measures].[Sum of Exemplar Adj. Score]",$B$3,"[Reqs].[Category]","[Reqs].[Category].&amp;[Partnership]","[Reqs].[Section]","[Reqs].[Section].&amp;[Experience]")*D39</f>
        <v>0.10285714285714284</v>
      </c>
      <c r="H39" s="43">
        <f>GETPIVOTDATA("[Measures].[Sum of Vendor3 Adj. Score]",$B$3,"[Reqs].[Category]","[Reqs].[Category].&amp;[Partnership]","[Reqs].[Section]","[Reqs].[Section].&amp;[Experience]")/GETPIVOTDATA("[Measures].[Sum of Exemplar Adj. Score]",$B$3,"[Reqs].[Category]","[Reqs].[Category].&amp;[Partnership]","[Reqs].[Section]","[Reqs].[Section].&amp;[Experience]")*D39</f>
        <v>4.2857142857142858E-2</v>
      </c>
      <c r="J39" s="53"/>
    </row>
    <row r="40" spans="2:10" x14ac:dyDescent="0.55000000000000004">
      <c r="B40" s="44"/>
      <c r="C40" s="45" t="s">
        <v>26</v>
      </c>
      <c r="D40" s="46">
        <v>0.08</v>
      </c>
      <c r="E40" s="46"/>
      <c r="F40" s="47">
        <f>GETPIVOTDATA("[Measures].[Sum of Vendor 1 Adj. Score]",$B$3,"[Reqs].[Category]","[Reqs].[Category].&amp;[Partnership]","[Reqs].[Section]","[Reqs].[Section].&amp;[Management Approach]")/GETPIVOTDATA("[Measures].[Sum of Exemplar Adj. Score]",$B$3,"[Reqs].[Category]","[Reqs].[Category].&amp;[Partnership]","[Reqs].[Section]","[Reqs].[Section].&amp;[Management Approach]")*D40</f>
        <v>6.0181818181818177E-2</v>
      </c>
      <c r="G40" s="47">
        <f>GETPIVOTDATA("[Measures].[Sum of Vendor2 Adj. Score]",$B$3,"[Reqs].[Category]","[Reqs].[Category].&amp;[Partnership]","[Reqs].[Section]","[Reqs].[Section].&amp;[Management Approach]")/GETPIVOTDATA("[Measures].[Sum of Exemplar Adj. Score]",$B$3,"[Reqs].[Category]","[Reqs].[Category].&amp;[Partnership]","[Reqs].[Section]","[Reqs].[Section].&amp;[Management Approach]")*D40</f>
        <v>4.2727272727272725E-2</v>
      </c>
      <c r="H40" s="47">
        <f>GETPIVOTDATA("[Measures].[Sum of Vendor3 Adj. Score]",$B$3,"[Reqs].[Category]","[Reqs].[Category].&amp;[Partnership]","[Reqs].[Section]","[Reqs].[Section].&amp;[Management Approach]")/GETPIVOTDATA("[Measures].[Sum of Exemplar Adj. Score]",$B$3,"[Reqs].[Category]","[Reqs].[Category].&amp;[Partnership]","[Reqs].[Section]","[Reqs].[Section].&amp;[Management Approach]")*D40</f>
        <v>4.6363636363636371E-2</v>
      </c>
      <c r="J40" s="53"/>
    </row>
    <row r="41" spans="2:10" x14ac:dyDescent="0.55000000000000004">
      <c r="B41" s="35" t="s">
        <v>36</v>
      </c>
      <c r="C41" s="45" t="s">
        <v>200</v>
      </c>
      <c r="D41" s="49">
        <v>0.1</v>
      </c>
      <c r="E41" s="49"/>
      <c r="F41" s="50">
        <f>GETPIVOTDATA("[Measures].[Sum of Vendor 1 Adj. Score]",$B$3,"[Reqs].[Category]","[Reqs].[Category].&amp;[Common]","[Reqs].[Section]","[Reqs].[Section].&amp;[Warehouse and Inventory Management]")/GETPIVOTDATA("[Measures].[Sum of Exemplar Adj. Score]",$B$3,"[Reqs].[Category]","[Reqs].[Category].&amp;[Common]","[Reqs].[Section]","[Reqs].[Section].&amp;[Warehouse and Inventory Management]")*D41</f>
        <v>3.895985401459854E-2</v>
      </c>
      <c r="G41" s="50">
        <f>GETPIVOTDATA("[Measures].[Sum of Vendor2 Adj. Score]",$B$3,"[Reqs].[Category]","[Reqs].[Category].&amp;[Common]","[Reqs].[Section]","[Reqs].[Section].&amp;[Warehouse and Inventory Management]")/GETPIVOTDATA("[Measures].[Sum of Exemplar Adj. Score]",$B$3,"[Reqs].[Category]","[Reqs].[Category].&amp;[Common]","[Reqs].[Section]","[Reqs].[Section].&amp;[Warehouse and Inventory Management]")*D41</f>
        <v>6.0310218978102195E-2</v>
      </c>
      <c r="H41" s="50">
        <f>GETPIVOTDATA("[Measures].[Sum of Vendor2 Adj. Score]",$B$3,"[Reqs].[Category]","[Reqs].[Category].&amp;[Common]","[Reqs].[Section]","[Reqs].[Section].&amp;[Warehouse and Inventory Management]")/GETPIVOTDATA("[Measures].[Sum of Exemplar Adj. Score]",$B$3,"[Reqs].[Category]","[Reqs].[Category].&amp;[Common]","[Reqs].[Section]","[Reqs].[Section].&amp;[Warehouse and Inventory Management]")*D41</f>
        <v>6.0310218978102195E-2</v>
      </c>
      <c r="J41" s="53"/>
    </row>
    <row r="42" spans="2:10" x14ac:dyDescent="0.55000000000000004">
      <c r="B42" s="40" t="s">
        <v>28</v>
      </c>
      <c r="C42" s="41" t="s">
        <v>29</v>
      </c>
      <c r="D42" s="42">
        <v>0.02</v>
      </c>
      <c r="E42" s="42"/>
      <c r="F42" s="43">
        <f>GETPIVOTDATA("[Measures].[Sum of Vendor 1 Adj. Score]",$B$3,"[Reqs].[Category]","[Reqs].[Category].&amp;[Functional]","[Reqs].[Section]","[Reqs].[Section].&amp;[Forecasting &amp; Planning]")/GETPIVOTDATA("[Measures].[Sum of Exemplar Adj. Score]",$B$3,"[Reqs].[Category]","[Reqs].[Category].&amp;[Functional]","[Reqs].[Section]","[Reqs].[Section].&amp;[Forecasting &amp; Planning]")*D42</f>
        <v>8.0000000000000004E-4</v>
      </c>
      <c r="G42" s="43">
        <f>GETPIVOTDATA("[Measures].[Sum of Vendor2 Adj. Score]",$B$3,"[Reqs].[Category]","[Reqs].[Category].&amp;[Functional]","[Reqs].[Section]","[Reqs].[Section].&amp;[Forecasting &amp; Planning]")/GETPIVOTDATA("[Measures].[Sum of Exemplar Adj. Score]",$B$3,"[Reqs].[Category]","[Reqs].[Category].&amp;[Functional]","[Reqs].[Section]","[Reqs].[Section].&amp;[Forecasting &amp; Planning]")*D42</f>
        <v>8.0000000000000004E-4</v>
      </c>
      <c r="H42" s="43">
        <f>GETPIVOTDATA("[Measures].[Sum of Vendor3 Adj. Score]",$B$3,"[Reqs].[Category]","[Reqs].[Category].&amp;[Functional]","[Reqs].[Section]","[Reqs].[Section].&amp;[Forecasting &amp; Planning]")/GETPIVOTDATA("[Measures].[Sum of Exemplar Adj. Score]",$B$3,"[Reqs].[Category]","[Reqs].[Category].&amp;[Functional]","[Reqs].[Section]","[Reqs].[Section].&amp;[Forecasting &amp; Planning]")*D42</f>
        <v>4.0000000000000002E-4</v>
      </c>
      <c r="J42" s="53"/>
    </row>
    <row r="43" spans="2:10" x14ac:dyDescent="0.55000000000000004">
      <c r="B43" s="48"/>
      <c r="C43" s="35" t="s">
        <v>32</v>
      </c>
      <c r="D43" s="49">
        <v>0.05</v>
      </c>
      <c r="E43" s="49"/>
      <c r="F43" s="50">
        <f>GETPIVOTDATA("[Measures].[Sum of Vendor 1 Adj. Score]",$B$3,"[Reqs].[Category]","[Reqs].[Category].&amp;[Functional]","[Reqs].[Section]","[Reqs].[Section].&amp;[Order Management]")/GETPIVOTDATA("[Measures].[Sum of Exemplar Adj. Score]",$B$3,"[Reqs].[Category]","[Reqs].[Category].&amp;[Functional]","[Reqs].[Section]","[Reqs].[Section].&amp;[Order Management]")*D43</f>
        <v>0</v>
      </c>
      <c r="G43" s="50">
        <f>GETPIVOTDATA("[Measures].[Sum of Vendor2 Adj. Score]",$B$3,"[Reqs].[Category]","[Reqs].[Category].&amp;[Functional]","[Reqs].[Section]","[Reqs].[Section].&amp;[Order Management]")/GETPIVOTDATA("[Measures].[Sum of Exemplar Adj. Score]",$B$3,"[Reqs].[Category]","[Reqs].[Category].&amp;[Functional]","[Reqs].[Section]","[Reqs].[Section].&amp;[Order Management]")*D43</f>
        <v>2.2807017543859651E-2</v>
      </c>
      <c r="H43" s="50">
        <f>GETPIVOTDATA("[Measures].[Sum of Vendor3 Adj. Score]",$B$3,"[Reqs].[Category]","[Reqs].[Category].&amp;[Functional]","[Reqs].[Section]","[Reqs].[Section].&amp;[Order Management]")/GETPIVOTDATA("[Measures].[Sum of Exemplar Adj. Score]",$B$3,"[Reqs].[Category]","[Reqs].[Category].&amp;[Functional]","[Reqs].[Section]","[Reqs].[Section].&amp;[Order Management]")*D43</f>
        <v>0</v>
      </c>
      <c r="J43" s="53"/>
    </row>
    <row r="44" spans="2:10" x14ac:dyDescent="0.55000000000000004">
      <c r="B44" s="35"/>
      <c r="C44" s="35" t="s">
        <v>31</v>
      </c>
      <c r="D44" s="49">
        <v>0.04</v>
      </c>
      <c r="E44" s="49"/>
      <c r="F44" s="50">
        <f>GETPIVOTDATA("[Measures].[Sum of Vendor 1 Adj. Score]",$B$3,"[Reqs].[Category]","[Reqs].[Category].&amp;[Functional]","[Reqs].[Section]","[Reqs].[Section].&amp;[Procurement Management]")/GETPIVOTDATA("[Measures].[Sum of Exemplar Adj. Score]",$B$3,"[Reqs].[Category]","[Reqs].[Category].&amp;[Functional]","[Reqs].[Section]","[Reqs].[Section].&amp;[Procurement Management]")*D44</f>
        <v>0</v>
      </c>
      <c r="G44" s="50">
        <f>GETPIVOTDATA("[Measures].[Sum of Vendor2 Adj. Score]",$B$3,"[Reqs].[Category]","[Reqs].[Category].&amp;[Functional]","[Reqs].[Section]","[Reqs].[Section].&amp;[Procurement Management]")/GETPIVOTDATA("[Measures].[Sum of Exemplar Adj. Score]",$B$3,"[Reqs].[Category]","[Reqs].[Category].&amp;[Functional]","[Reqs].[Section]","[Reqs].[Section].&amp;[Procurement Management]")*D44</f>
        <v>1.7948717948717951E-2</v>
      </c>
      <c r="H44" s="50">
        <f>GETPIVOTDATA("[Measures].[Sum of Vendor3 Adj. Score]",$B$3,"[Reqs].[Category]","[Reqs].[Category].&amp;[Functional]","[Reqs].[Section]","[Reqs].[Section].&amp;[Procurement Management]")/GETPIVOTDATA("[Measures].[Sum of Exemplar Adj. Score]",$B$3,"[Reqs].[Category]","[Reqs].[Category].&amp;[Functional]","[Reqs].[Section]","[Reqs].[Section].&amp;[Procurement Management]")*D44</f>
        <v>0</v>
      </c>
      <c r="J44" s="53"/>
    </row>
    <row r="45" spans="2:10" x14ac:dyDescent="0.55000000000000004">
      <c r="B45" s="35"/>
      <c r="C45" s="35" t="s">
        <v>30</v>
      </c>
      <c r="D45" s="49">
        <v>0.04</v>
      </c>
      <c r="E45" s="49"/>
      <c r="F45" s="50">
        <f>GETPIVOTDATA("[Measures].[Sum of Vendor 1 Adj. Score]",$B$3,"[Reqs].[Category]","[Reqs].[Category].&amp;[Functional]","[Reqs].[Section]","[Reqs].[Section].&amp;[Supplier &amp; Contract Management]")/GETPIVOTDATA("[Measures].[Sum of Exemplar Adj. Score]",$B$3,"[Reqs].[Category]","[Reqs].[Category].&amp;[Functional]","[Reqs].[Section]","[Reqs].[Section].&amp;[Supplier &amp; Contract Management]")*D45</f>
        <v>0</v>
      </c>
      <c r="G45" s="50">
        <f>GETPIVOTDATA("[Measures].[Sum of Vendor2 Adj. Score]",$B$3,"[Reqs].[Category]","[Reqs].[Category].&amp;[Functional]","[Reqs].[Section]","[Reqs].[Section].&amp;[Supplier &amp; Contract Management]")/GETPIVOTDATA("[Measures].[Sum of Exemplar Adj. Score]",$B$3,"[Reqs].[Category]","[Reqs].[Category].&amp;[Functional]","[Reqs].[Section]","[Reqs].[Section].&amp;[Supplier &amp; Contract Management]")*D45</f>
        <v>0</v>
      </c>
      <c r="H45" s="50">
        <f>GETPIVOTDATA("[Measures].[Sum of Vendor3 Adj. Score]",$B$3,"[Reqs].[Category]","[Reqs].[Category].&amp;[Functional]","[Reqs].[Section]","[Reqs].[Section].&amp;[Supplier &amp; Contract Management]")/GETPIVOTDATA("[Measures].[Sum of Exemplar Adj. Score]",$B$3,"[Reqs].[Category]","[Reqs].[Category].&amp;[Functional]","[Reqs].[Section]","[Reqs].[Section].&amp;[Supplier &amp; Contract Management]")*D45</f>
        <v>0</v>
      </c>
      <c r="J45" s="53"/>
    </row>
    <row r="46" spans="2:10" x14ac:dyDescent="0.55000000000000004">
      <c r="B46" s="35"/>
      <c r="C46" s="35" t="s">
        <v>34</v>
      </c>
      <c r="D46" s="49">
        <v>0</v>
      </c>
      <c r="E46" s="49"/>
      <c r="F46" s="50">
        <v>0</v>
      </c>
      <c r="G46" s="50">
        <v>0</v>
      </c>
      <c r="H46" s="50">
        <v>0</v>
      </c>
      <c r="J46" s="53"/>
    </row>
    <row r="47" spans="2:10" x14ac:dyDescent="0.55000000000000004">
      <c r="B47" s="35"/>
      <c r="C47" s="35" t="s">
        <v>33</v>
      </c>
      <c r="D47" s="49">
        <v>0.03</v>
      </c>
      <c r="E47" s="49"/>
      <c r="F47" s="50">
        <f>GETPIVOTDATA("[Measures].[Sum of Vendor 1 Adj. Score]",$B$3,"[Reqs].[Category]","[Reqs].[Category].&amp;[Functional]","[Reqs].[Section]","[Reqs].[Section].&amp;[Transportation Management]")/GETPIVOTDATA("[Measures].[Sum of Exemplar Adj. Score]",$B$3,"[Reqs].[Category]","[Reqs].[Category].&amp;[Functional]","[Reqs].[Section]","[Reqs].[Section].&amp;[Transportation Management]")*D47</f>
        <v>0</v>
      </c>
      <c r="G47" s="50">
        <f>GETPIVOTDATA("[Measures].[Sum of Vendor2 Adj. Score]",$B$3,"[Reqs].[Category]","[Reqs].[Category].&amp;[Functional]","[Reqs].[Section]","[Reqs].[Section].&amp;[Transportation Management]")/GETPIVOTDATA("[Measures].[Sum of Exemplar Adj. Score]",$B$3,"[Reqs].[Category]","[Reqs].[Category].&amp;[Functional]","[Reqs].[Section]","[Reqs].[Section].&amp;[Transportation Management]")*D47</f>
        <v>6.8852459016393438E-3</v>
      </c>
      <c r="H47" s="50">
        <f>GETPIVOTDATA("[Measures].[Sum of Vendor3 Adj. Score]",$B$3,"[Reqs].[Category]","[Reqs].[Category].&amp;[Functional]","[Reqs].[Section]","[Reqs].[Section].&amp;[Transportation Management]")/GETPIVOTDATA("[Measures].[Sum of Exemplar Adj. Score]",$B$3,"[Reqs].[Category]","[Reqs].[Category].&amp;[Functional]","[Reqs].[Section]","[Reqs].[Section].&amp;[Transportation Management]")*D47</f>
        <v>0</v>
      </c>
      <c r="J47" s="53"/>
    </row>
    <row r="48" spans="2:10" x14ac:dyDescent="0.55000000000000004">
      <c r="B48" s="35"/>
      <c r="C48" s="35" t="s">
        <v>37</v>
      </c>
      <c r="D48" s="49">
        <v>0.05</v>
      </c>
      <c r="E48" s="49"/>
      <c r="F48" s="50">
        <f>GETPIVOTDATA("[Measures].[Sum of Vendor 1 Adj. Score]",$B$3,"[Reqs].[Category]","[Reqs].[Category].&amp;[Functional]","[Reqs].[Section]","[Reqs].[Section].&amp;[Data Management]")/GETPIVOTDATA("[Measures].[Sum of Exemplar Adj. Score]",$B$3,"[Reqs].[Category]","[Reqs].[Category].&amp;[Functional]","[Reqs].[Section]","[Reqs].[Section].&amp;[Data Management]")*D48</f>
        <v>1.4719626168224299E-2</v>
      </c>
      <c r="G48" s="50">
        <f>GETPIVOTDATA("[Measures].[Sum of Vendor2 Adj. Score]",$B$3,"[Reqs].[Category]","[Reqs].[Category].&amp;[Functional]","[Reqs].[Section]","[Reqs].[Section].&amp;[Data Management]")/GETPIVOTDATA("[Measures].[Sum of Exemplar Adj. Score]",$B$3,"[Reqs].[Category]","[Reqs].[Category].&amp;[Functional]","[Reqs].[Section]","[Reqs].[Section].&amp;[Data Management]")*D48</f>
        <v>3.329439252336449E-2</v>
      </c>
      <c r="H48" s="50">
        <f>GETPIVOTDATA("[Measures].[Sum of Vendor3 Adj. Score]",$B$3,"[Reqs].[Category]","[Reqs].[Category].&amp;[Functional]","[Reqs].[Section]","[Reqs].[Section].&amp;[Data Management]")/GETPIVOTDATA("[Measures].[Sum of Exemplar Adj. Score]",$B$3,"[Reqs].[Category]","[Reqs].[Category].&amp;[Functional]","[Reqs].[Section]","[Reqs].[Section].&amp;[Data Management]")*D48</f>
        <v>7.7102803738317753E-3</v>
      </c>
      <c r="J48" s="53"/>
    </row>
    <row r="49" spans="2:23" x14ac:dyDescent="0.55000000000000004">
      <c r="B49" s="35"/>
      <c r="C49" s="35" t="s">
        <v>39</v>
      </c>
      <c r="D49" s="49">
        <v>0.03</v>
      </c>
      <c r="E49" s="49"/>
      <c r="F49" s="50">
        <f>GETPIVOTDATA("[Measures].[Sum of Vendor 1 Adj. Score]",$B$3,"[Reqs].[Category]","[Reqs].[Category].&amp;[Functional]","[Reqs].[Section]","[Reqs].[Section].&amp;[Extensibility]")/GETPIVOTDATA("[Measures].[Sum of Exemplar Adj. Score]",$B$3,"[Reqs].[Category]","[Reqs].[Category].&amp;[Functional]","[Reqs].[Section]","[Reqs].[Section].&amp;[Extensibility]")*D49</f>
        <v>2.390625E-2</v>
      </c>
      <c r="G49" s="50">
        <f>GETPIVOTDATA("[Measures].[Sum of Vendor2 Adj. Score]",$B$3,"[Reqs].[Category]","[Reqs].[Category].&amp;[Functional]","[Reqs].[Section]","[Reqs].[Section].&amp;[Extensibility]")/GETPIVOTDATA("[Measures].[Sum of Exemplar Adj. Score]",$B$3,"[Reqs].[Category]","[Reqs].[Category].&amp;[Functional]","[Reqs].[Section]","[Reqs].[Section].&amp;[Extensibility]")*D49</f>
        <v>2.5312499999999998E-2</v>
      </c>
      <c r="H49" s="50">
        <f>GETPIVOTDATA("[Measures].[Sum of Vendor3 Adj. Score]",$B$3,"[Reqs].[Category]","[Reqs].[Category].&amp;[Functional]","[Reqs].[Section]","[Reqs].[Section].&amp;[Extensibility]")/GETPIVOTDATA("[Measures].[Sum of Exemplar Adj. Score]",$B$3,"[Reqs].[Category]","[Reqs].[Category].&amp;[Functional]","[Reqs].[Section]","[Reqs].[Section].&amp;[Extensibility]")*D49</f>
        <v>9.3749999999999997E-3</v>
      </c>
      <c r="J49" s="53"/>
    </row>
    <row r="50" spans="2:23" x14ac:dyDescent="0.55000000000000004">
      <c r="B50" s="44"/>
      <c r="C50" s="45" t="s">
        <v>38</v>
      </c>
      <c r="D50" s="46">
        <v>0.02</v>
      </c>
      <c r="E50" s="46"/>
      <c r="F50" s="47">
        <f>GETPIVOTDATA("[Measures].[Sum of Vendor 1 Adj. Score]",$B$3,"[Reqs].[Category]","[Reqs].[Category].&amp;[Functional]","[Reqs].[Section]","[Reqs].[Section].&amp;[Interoperability]")/GETPIVOTDATA("[Measures].[Sum of Exemplar Adj. Score]",$B$3,"[Reqs].[Category]","[Reqs].[Category].&amp;[Functional]","[Reqs].[Section]","[Reqs].[Section].&amp;[Interoperability]")*D50</f>
        <v>0.02</v>
      </c>
      <c r="G50" s="47">
        <f>GETPIVOTDATA("[Measures].[Sum of Vendor2 Adj. Score]",$B$3,"[Reqs].[Category]","[Reqs].[Category].&amp;[Functional]","[Reqs].[Section]","[Reqs].[Section].&amp;[Interoperability]")/GETPIVOTDATA("[Measures].[Sum of Exemplar Adj. Score]",$B$3,"[Reqs].[Category]","[Reqs].[Category].&amp;[Functional]","[Reqs].[Section]","[Reqs].[Section].&amp;[Interoperability]")*D50</f>
        <v>1.4375000000000001E-2</v>
      </c>
      <c r="H50" s="47">
        <f>GETPIVOTDATA("[Measures].[Sum of Vendor3 Adj. Score]",$B$3,"[Reqs].[Category]","[Reqs].[Category].&amp;[Functional]","[Reqs].[Section]","[Reqs].[Section].&amp;[Interoperability]")/GETPIVOTDATA("[Measures].[Sum of Exemplar Adj. Score]",$B$3,"[Reqs].[Category]","[Reqs].[Category].&amp;[Functional]","[Reqs].[Section]","[Reqs].[Section].&amp;[Interoperability]")*D50</f>
        <v>4.3750000000000004E-3</v>
      </c>
      <c r="J50" s="53"/>
    </row>
    <row r="51" spans="2:23" x14ac:dyDescent="0.55000000000000004">
      <c r="B51" s="35" t="s">
        <v>41</v>
      </c>
      <c r="C51" s="35" t="s">
        <v>43</v>
      </c>
      <c r="D51" s="49">
        <v>0.02</v>
      </c>
      <c r="E51" s="49"/>
      <c r="F51" s="50">
        <f>GETPIVOTDATA("[Measures].[Sum of Vendor 1 Adj. Score]",$B$3,"[Reqs].[Category]","[Reqs].[Category].&amp;[Non-Functional]","[Reqs].[Section]","[Reqs].[Section].&amp;[Connectivity]")/GETPIVOTDATA("[Measures].[Sum of Exemplar Adj. Score]",$B$3,"[Reqs].[Category]","[Reqs].[Category].&amp;[Non-Functional]","[Reqs].[Section]","[Reqs].[Section].&amp;[Connectivity]")*D51</f>
        <v>1.0500000000000001E-2</v>
      </c>
      <c r="G51" s="50">
        <f>GETPIVOTDATA("[Measures].[Sum of Vendor2 Adj. Score]",$B$3,"[Reqs].[Category]","[Reqs].[Category].&amp;[Non-Functional]","[Reqs].[Section]","[Reqs].[Section].&amp;[Connectivity]")/GETPIVOTDATA("[Measures].[Sum of Exemplar Adj. Score]",$B$3,"[Reqs].[Category]","[Reqs].[Category].&amp;[Non-Functional]","[Reqs].[Section]","[Reqs].[Section].&amp;[Connectivity]")*D51</f>
        <v>1.6500000000000001E-2</v>
      </c>
      <c r="H51" s="50">
        <f>GETPIVOTDATA("[Measures].[Sum of Vendor3 Adj. Score]",$B$3,"[Reqs].[Category]","[Reqs].[Category].&amp;[Non-Functional]","[Reqs].[Section]","[Reqs].[Section].&amp;[Connectivity]")/GETPIVOTDATA("[Measures].[Sum of Exemplar Adj. Score]",$B$3,"[Reqs].[Category]","[Reqs].[Category].&amp;[Non-Functional]","[Reqs].[Section]","[Reqs].[Section].&amp;[Connectivity]")*D51</f>
        <v>6.0000000000000001E-3</v>
      </c>
      <c r="J51" s="53"/>
    </row>
    <row r="52" spans="2:23" x14ac:dyDescent="0.55000000000000004">
      <c r="B52" s="35"/>
      <c r="C52" s="35" t="s">
        <v>42</v>
      </c>
      <c r="D52" s="49">
        <v>0.02</v>
      </c>
      <c r="E52" s="49"/>
      <c r="F52" s="50">
        <f>GETPIVOTDATA("[Measures].[Sum of Vendor 1 Adj. Score]",$B$3,"[Reqs].[Category]","[Reqs].[Category].&amp;[Non-Functional]","[Reqs].[Section]","[Reqs].[Section].&amp;[Hosting Options]")/GETPIVOTDATA("[Measures].[Sum of Exemplar Adj. Score]",$B$3,"[Reqs].[Category]","[Reqs].[Category].&amp;[Non-Functional]","[Reqs].[Section]","[Reqs].[Section].&amp;[Hosting Options]")*D52</f>
        <v>0.01</v>
      </c>
      <c r="G52" s="50">
        <f>GETPIVOTDATA("[Measures].[Sum of Vendor2 Adj. Score]",$B$3,"[Reqs].[Category]","[Reqs].[Category].&amp;[Non-Functional]","[Reqs].[Section]","[Reqs].[Section].&amp;[Hosting Options]")/GETPIVOTDATA("[Measures].[Sum of Exemplar Adj. Score]",$B$3,"[Reqs].[Category]","[Reqs].[Category].&amp;[Non-Functional]","[Reqs].[Section]","[Reqs].[Section].&amp;[Hosting Options]")*D52</f>
        <v>0.01</v>
      </c>
      <c r="H52" s="50">
        <f>GETPIVOTDATA("[Measures].[Sum of Vendor3 Adj. Score]",$B$3,"[Reqs].[Category]","[Reqs].[Category].&amp;[Non-Functional]","[Reqs].[Section]","[Reqs].[Section].&amp;[Hosting Options]")/GETPIVOTDATA("[Measures].[Sum of Exemplar Adj. Score]",$B$3,"[Reqs].[Category]","[Reqs].[Category].&amp;[Non-Functional]","[Reqs].[Section]","[Reqs].[Section].&amp;[Hosting Options]")*D52</f>
        <v>0.01</v>
      </c>
      <c r="J52" s="53"/>
    </row>
    <row r="53" spans="2:23" x14ac:dyDescent="0.55000000000000004">
      <c r="B53" s="35"/>
      <c r="C53" s="35" t="s">
        <v>44</v>
      </c>
      <c r="D53" s="49">
        <v>0.05</v>
      </c>
      <c r="E53" s="49"/>
      <c r="F53" s="50">
        <f>GETPIVOTDATA("[Measures].[Sum of Vendor 1 Adj. Score]",$B$3,"[Reqs].[Category]","[Reqs].[Category].&amp;[Non-Functional]","[Reqs].[Section]","[Reqs].[Section].&amp;[User Experience]")/GETPIVOTDATA("[Measures].[Sum of Exemplar Adj. Score]",$B$3,"[Reqs].[Category]","[Reqs].[Category].&amp;[Non-Functional]","[Reqs].[Section]","[Reqs].[Section].&amp;[User Experience]")*D53</f>
        <v>3.0681818181818185E-2</v>
      </c>
      <c r="G53" s="50">
        <f>GETPIVOTDATA("[Measures].[Sum of Vendor2 Adj. Score]",$B$3,"[Reqs].[Category]","[Reqs].[Category].&amp;[Non-Functional]","[Reqs].[Section]","[Reqs].[Section].&amp;[User Experience]")/GETPIVOTDATA("[Measures].[Sum of Exemplar Adj. Score]",$B$3,"[Reqs].[Category]","[Reqs].[Category].&amp;[Non-Functional]","[Reqs].[Section]","[Reqs].[Section].&amp;[User Experience]")*D53</f>
        <v>3.4090909090909088E-2</v>
      </c>
      <c r="H53" s="50">
        <f>GETPIVOTDATA("[Measures].[Sum of Vendor3 Adj. Score]",$B$3,"[Reqs].[Category]","[Reqs].[Category].&amp;[Non-Functional]","[Reqs].[Section]","[Reqs].[Section].&amp;[User Experience]")/GETPIVOTDATA("[Measures].[Sum of Exemplar Adj. Score]",$B$3,"[Reqs].[Category]","[Reqs].[Category].&amp;[Non-Functional]","[Reqs].[Section]","[Reqs].[Section].&amp;[User Experience]")*D53</f>
        <v>1.4772727272727274E-2</v>
      </c>
      <c r="J53" s="53"/>
    </row>
    <row r="54" spans="2:23" x14ac:dyDescent="0.55000000000000004">
      <c r="B54" s="35"/>
      <c r="C54" s="35" t="s">
        <v>207</v>
      </c>
      <c r="D54" s="49">
        <v>0.03</v>
      </c>
      <c r="E54" s="49"/>
      <c r="F54" s="50">
        <f>GETPIVOTDATA("[Measures].[Sum of Vendor 1 Adj. Score]",$B$3,"[Reqs].[Category]","[Reqs].[Category].&amp;[Non-Functional]","[Reqs].[Section]","[Reqs].[Section].&amp;[Security]")/GETPIVOTDATA("[Measures].[Sum of Exemplar Adj. Score]",$B$3,"[Reqs].[Category]","[Reqs].[Category].&amp;[Non-Functional]","[Reqs].[Section]","[Reqs].[Section].&amp;[Security]")*D54</f>
        <v>2.2499999999999999E-2</v>
      </c>
      <c r="G54" s="50">
        <f>GETPIVOTDATA("[Measures].[Sum of Vendor 1 Adj. Score]",$B$3,"[Reqs].[Category]","[Reqs].[Category].&amp;[Non-Functional]","[Reqs].[Section]","[Reqs].[Section].&amp;[Security]")/GETPIVOTDATA("[Measures].[Sum of Exemplar Adj. Score]",$B$3,"[Reqs].[Category]","[Reqs].[Category].&amp;[Non-Functional]","[Reqs].[Section]","[Reqs].[Section].&amp;[Security]")*D54</f>
        <v>2.2499999999999999E-2</v>
      </c>
      <c r="H54" s="50">
        <f>GETPIVOTDATA("[Measures].[Sum of Vendor 1 Adj. Score]",$B$3,"[Reqs].[Category]","[Reqs].[Category].&amp;[Non-Functional]","[Reqs].[Section]","[Reqs].[Section].&amp;[Security]")/GETPIVOTDATA("[Measures].[Sum of Exemplar Adj. Score]",$B$3,"[Reqs].[Category]","[Reqs].[Category].&amp;[Non-Functional]","[Reqs].[Section]","[Reqs].[Section].&amp;[Security]")*D54</f>
        <v>2.2499999999999999E-2</v>
      </c>
      <c r="J54" s="53"/>
    </row>
    <row r="55" spans="2:23" ht="14.7" thickBot="1" x14ac:dyDescent="0.6">
      <c r="D55" s="112">
        <f>SUM(D38:D54)</f>
        <v>1.0000000000000002</v>
      </c>
      <c r="E55" s="51"/>
      <c r="F55" s="51">
        <f>SUM(F38:F44)</f>
        <v>0.5027988150535595</v>
      </c>
      <c r="G55" s="51">
        <f t="shared" ref="G55:H55" si="1">SUM(G38:G44)</f>
        <v>0.46445037005509537</v>
      </c>
      <c r="H55" s="51">
        <f t="shared" si="1"/>
        <v>0.30393099819888142</v>
      </c>
      <c r="J55" s="53"/>
    </row>
    <row r="56" spans="2:23" ht="14.7" thickTop="1" x14ac:dyDescent="0.55000000000000004">
      <c r="J56" s="53"/>
    </row>
    <row r="57" spans="2:23" x14ac:dyDescent="0.55000000000000004">
      <c r="J57" s="53"/>
    </row>
    <row r="58" spans="2:23" x14ac:dyDescent="0.55000000000000004">
      <c r="J58" s="53"/>
    </row>
    <row r="59" spans="2:23" x14ac:dyDescent="0.55000000000000004">
      <c r="J59" s="53"/>
    </row>
    <row r="60" spans="2:23" x14ac:dyDescent="0.55000000000000004">
      <c r="B60" s="53"/>
      <c r="C60" s="53"/>
      <c r="D60" s="53"/>
      <c r="E60" s="53"/>
      <c r="F60" s="53"/>
      <c r="G60" s="53"/>
      <c r="H60" s="53"/>
      <c r="I60" s="53"/>
      <c r="J60" s="53"/>
      <c r="K60" s="53"/>
      <c r="L60" s="53"/>
      <c r="M60" s="53"/>
      <c r="N60" s="53"/>
      <c r="O60" s="53"/>
      <c r="P60" s="53"/>
      <c r="Q60" s="53"/>
      <c r="R60" s="53"/>
      <c r="S60" s="53"/>
      <c r="T60" s="53"/>
      <c r="U60" s="53"/>
      <c r="V60" s="53"/>
      <c r="W60" s="53"/>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
  <sheetViews>
    <sheetView showGridLines="0" workbookViewId="0">
      <selection activeCell="I29" sqref="I29"/>
    </sheetView>
  </sheetViews>
  <sheetFormatPr defaultColWidth="8.83984375" defaultRowHeight="14.4" x14ac:dyDescent="0.55000000000000004"/>
  <cols>
    <col min="3" max="3" width="3.41796875" customWidth="1"/>
    <col min="4" max="4" width="15" customWidth="1"/>
    <col min="5" max="5" width="3.15625" customWidth="1"/>
    <col min="6" max="6" width="6.15625" customWidth="1"/>
    <col min="7" max="7" width="6.41796875" customWidth="1"/>
    <col min="8" max="8" width="3.15625" customWidth="1"/>
    <col min="9" max="9" width="45.15625" customWidth="1"/>
  </cols>
  <sheetData>
    <row r="1" spans="1:9" s="6" customFormat="1" x14ac:dyDescent="0.55000000000000004">
      <c r="A1" s="7" t="s">
        <v>179</v>
      </c>
      <c r="B1" s="7"/>
      <c r="C1" s="5"/>
      <c r="D1" s="7" t="s">
        <v>180</v>
      </c>
      <c r="E1" s="5"/>
      <c r="F1" s="7" t="s">
        <v>181</v>
      </c>
      <c r="G1" s="8"/>
      <c r="H1" s="8"/>
      <c r="I1" s="8"/>
    </row>
    <row r="2" spans="1:9" x14ac:dyDescent="0.55000000000000004">
      <c r="D2">
        <v>5</v>
      </c>
      <c r="F2" s="1" t="s">
        <v>182</v>
      </c>
      <c r="G2" t="s">
        <v>183</v>
      </c>
      <c r="H2">
        <v>6</v>
      </c>
      <c r="I2" t="s">
        <v>184</v>
      </c>
    </row>
    <row r="3" spans="1:9" x14ac:dyDescent="0.55000000000000004">
      <c r="A3">
        <v>1</v>
      </c>
      <c r="B3" t="s">
        <v>22</v>
      </c>
      <c r="F3" s="1" t="s">
        <v>185</v>
      </c>
      <c r="G3" t="s">
        <v>186</v>
      </c>
      <c r="H3">
        <v>5</v>
      </c>
      <c r="I3" t="s">
        <v>187</v>
      </c>
    </row>
    <row r="4" spans="1:9" x14ac:dyDescent="0.55000000000000004">
      <c r="A4">
        <v>3</v>
      </c>
      <c r="B4" t="s">
        <v>21</v>
      </c>
      <c r="F4" s="1" t="s">
        <v>188</v>
      </c>
      <c r="G4" t="s">
        <v>189</v>
      </c>
      <c r="H4">
        <v>0</v>
      </c>
      <c r="I4" t="s">
        <v>190</v>
      </c>
    </row>
    <row r="5" spans="1:9" x14ac:dyDescent="0.55000000000000004">
      <c r="A5">
        <v>9</v>
      </c>
      <c r="B5" t="s">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6F5BFBDA54764087651A620526859A" ma:contentTypeVersion="3" ma:contentTypeDescription="Create a new document." ma:contentTypeScope="" ma:versionID="c8fa82b77ada624e0acf815e587819b8">
  <xsd:schema xmlns:xsd="http://www.w3.org/2001/XMLSchema" xmlns:xs="http://www.w3.org/2001/XMLSchema" xmlns:p="http://schemas.microsoft.com/office/2006/metadata/properties" xmlns:ns2="5f6b87db-d868-4b80-ba61-51ccffd6d86a" targetNamespace="http://schemas.microsoft.com/office/2006/metadata/properties" ma:root="true" ma:fieldsID="076e7266868e478f453d91e98a0f4f52" ns2:_="">
    <xsd:import namespace="5f6b87db-d868-4b80-ba61-51ccffd6d8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b87db-d868-4b80-ba61-51ccffd6d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9064DC-8904-4F2B-A4B0-DFB9035D1B7D}">
  <ds:schemaRefs>
    <ds:schemaRef ds:uri="http://schemas.microsoft.com/office/2006/documentManagement/types"/>
    <ds:schemaRef ds:uri="http://purl.org/dc/elements/1.1/"/>
    <ds:schemaRef ds:uri="http://schemas.microsoft.com/office/infopath/2007/PartnerControls"/>
    <ds:schemaRef ds:uri="http://purl.org/dc/terms/"/>
    <ds:schemaRef ds:uri="5f6b87db-d868-4b80-ba61-51ccffd6d86a"/>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9CF5459-8321-4813-B5AA-FA5547014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6b87db-d868-4b80-ba61-51ccffd6d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B01578-620A-4726-9744-71C085B5FE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SC Capabilities by Process</vt:lpstr>
      <vt:lpstr>Scoring Guide Hiearchy</vt:lpstr>
      <vt:lpstr>Requirements by Resource Level</vt:lpstr>
      <vt:lpstr>Requirements by Priority</vt:lpstr>
      <vt:lpstr>Requirements</vt:lpstr>
      <vt:lpstr>Scoring Results</vt:lpstr>
      <vt:lpstr>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 stremel</dc:creator>
  <cp:keywords/>
  <dc:description/>
  <cp:lastModifiedBy>Stew Stremel - Lightwell LLC</cp:lastModifiedBy>
  <cp:revision/>
  <dcterms:created xsi:type="dcterms:W3CDTF">2018-01-23T20:06:17Z</dcterms:created>
  <dcterms:modified xsi:type="dcterms:W3CDTF">2023-08-24T15:48:42Z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954c759f-b26a-4fb9-8599-d6e09f899594</vt:lpwstr>
  </property>
  <property fmtid="{D5CDD505-2E9C-101B-9397-08002B2CF9AE}" pid="3" name="ContentTypeId">
    <vt:lpwstr>0x010100816F5BFBDA54764087651A620526859A</vt:lpwstr>
  </property>
</Properties>
</file>